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https://ostch-my.sharepoint.com/personal/mario_studer_ost_ch/Documents/Desktop/"/>
    </mc:Choice>
  </mc:AlternateContent>
  <xr:revisionPtr revIDLastSave="732" documentId="8_{BDC38817-F01B-4EB9-AE2E-D9D762019CC5}" xr6:coauthVersionLast="47" xr6:coauthVersionMax="47" xr10:uidLastSave="{DAD8140D-6329-4A4F-8457-F018B92FB108}"/>
  <bookViews>
    <workbookView xWindow="-110" yWindow="-110" windowWidth="19420" windowHeight="10420" xr2:uid="{00000000-000D-0000-FFFF-FFFF00000000}"/>
  </bookViews>
  <sheets>
    <sheet name="Kostenanalyse" sheetId="2" r:id="rId1"/>
    <sheet name="Werkstoffe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0" i="2" l="1"/>
  <c r="D38" i="2"/>
  <c r="D37" i="2"/>
  <c r="D36" i="2"/>
  <c r="D32" i="2"/>
  <c r="D31" i="2"/>
  <c r="D30" i="2"/>
  <c r="D29" i="2"/>
  <c r="N11" i="2" l="1"/>
  <c r="M11" i="2"/>
  <c r="L11" i="2"/>
  <c r="K11" i="2"/>
  <c r="J11" i="2"/>
  <c r="I11" i="2"/>
  <c r="I16" i="2"/>
  <c r="N16" i="2"/>
  <c r="M16" i="2"/>
  <c r="L16" i="2"/>
  <c r="K16" i="2"/>
  <c r="J16" i="2"/>
  <c r="N14" i="2"/>
  <c r="M14" i="2"/>
  <c r="L14" i="2"/>
  <c r="K14" i="2"/>
  <c r="J14" i="2"/>
  <c r="I14" i="2"/>
  <c r="N10" i="2"/>
  <c r="M10" i="2"/>
  <c r="L10" i="2"/>
  <c r="K10" i="2"/>
  <c r="J10" i="2"/>
  <c r="I10" i="2"/>
  <c r="K6" i="2"/>
  <c r="L6" i="2"/>
  <c r="M6" i="2"/>
  <c r="N6" i="2"/>
  <c r="D39" i="2"/>
  <c r="L7" i="2" s="1"/>
  <c r="L9" i="2" s="1"/>
  <c r="J6" i="2"/>
  <c r="I6" i="2"/>
  <c r="L15" i="2" l="1"/>
  <c r="N7" i="2"/>
  <c r="N9" i="2" s="1"/>
  <c r="N17" i="2" s="1"/>
  <c r="K7" i="2"/>
  <c r="K9" i="2" s="1"/>
  <c r="K15" i="2" s="1"/>
  <c r="M7" i="2"/>
  <c r="M9" i="2" s="1"/>
  <c r="M15" i="2" s="1"/>
  <c r="J7" i="2"/>
  <c r="J9" i="2" s="1"/>
  <c r="J17" i="2" s="1"/>
  <c r="I7" i="2"/>
  <c r="I9" i="2" s="1"/>
  <c r="I17" i="2" s="1"/>
  <c r="L17" i="2"/>
  <c r="L19" i="2" l="1"/>
  <c r="N15" i="2"/>
  <c r="N19" i="2" s="1"/>
  <c r="M17" i="2"/>
  <c r="M19" i="2" s="1"/>
  <c r="K17" i="2"/>
  <c r="K19" i="2" s="1"/>
  <c r="I15" i="2"/>
  <c r="I19" i="2" s="1"/>
  <c r="J15" i="2"/>
  <c r="J19" i="2" s="1"/>
</calcChain>
</file>

<file path=xl/sharedStrings.xml><?xml version="1.0" encoding="utf-8"?>
<sst xmlns="http://schemas.openxmlformats.org/spreadsheetml/2006/main" count="149" uniqueCount="116">
  <si>
    <t>Stückzahlen</t>
  </si>
  <si>
    <t>Stk./a</t>
  </si>
  <si>
    <t>Voumen</t>
  </si>
  <si>
    <t>V</t>
  </si>
  <si>
    <t>Projiziierte Fläche</t>
  </si>
  <si>
    <t>max. Wanddicke</t>
  </si>
  <si>
    <t>s</t>
  </si>
  <si>
    <t>mm</t>
  </si>
  <si>
    <t>Geometrie</t>
  </si>
  <si>
    <t>Bedarf</t>
  </si>
  <si>
    <t>Material</t>
  </si>
  <si>
    <t>Bezeichnung</t>
  </si>
  <si>
    <t>Kosten</t>
  </si>
  <si>
    <t>KM</t>
  </si>
  <si>
    <t>ABS</t>
  </si>
  <si>
    <t>CHF/kg</t>
  </si>
  <si>
    <t>Prozess</t>
  </si>
  <si>
    <t>Schmelzetemperatur</t>
  </si>
  <si>
    <t>TM</t>
  </si>
  <si>
    <t>°C</t>
  </si>
  <si>
    <t>Werkzeugwandtemperatur</t>
  </si>
  <si>
    <t>TWZ</t>
  </si>
  <si>
    <t>Entformungstemperatur</t>
  </si>
  <si>
    <t>TE</t>
  </si>
  <si>
    <t>Nachdruck</t>
  </si>
  <si>
    <t>pN</t>
  </si>
  <si>
    <t>bar</t>
  </si>
  <si>
    <t>Dichte</t>
  </si>
  <si>
    <t>r</t>
  </si>
  <si>
    <t>kg/m3</t>
  </si>
  <si>
    <t>Wärmeleitfähigkeit</t>
  </si>
  <si>
    <t>l</t>
  </si>
  <si>
    <t>W/(mK)</t>
  </si>
  <si>
    <t>Spez. Wärmekapazität</t>
  </si>
  <si>
    <t>cp</t>
  </si>
  <si>
    <t>J/(kgK)</t>
  </si>
  <si>
    <t>Werkzeug</t>
  </si>
  <si>
    <t>Herstellkosten</t>
  </si>
  <si>
    <t>CHF</t>
  </si>
  <si>
    <t>Basisfachzahl</t>
  </si>
  <si>
    <t>Investitionsverzinsung</t>
  </si>
  <si>
    <t>Abschreibedauer</t>
  </si>
  <si>
    <t>a</t>
  </si>
  <si>
    <t>Instandhaltungsanteil</t>
  </si>
  <si>
    <t>Kostenfaktor Kavitätsverdoppelung</t>
  </si>
  <si>
    <t>EINGABEN</t>
  </si>
  <si>
    <r>
      <t>n</t>
    </r>
    <r>
      <rPr>
        <vertAlign val="subscript"/>
        <sz val="10"/>
        <color theme="1"/>
        <rFont val="Arial"/>
        <family val="2"/>
        <scheme val="minor"/>
      </rPr>
      <t>s</t>
    </r>
  </si>
  <si>
    <r>
      <t>A</t>
    </r>
    <r>
      <rPr>
        <vertAlign val="subscript"/>
        <sz val="10"/>
        <color theme="1"/>
        <rFont val="Arial"/>
        <family val="2"/>
        <scheme val="minor"/>
      </rPr>
      <t>PR</t>
    </r>
  </si>
  <si>
    <r>
      <t>K</t>
    </r>
    <r>
      <rPr>
        <vertAlign val="subscript"/>
        <sz val="10"/>
        <color rgb="FF191919"/>
        <rFont val="Arial"/>
        <family val="2"/>
        <scheme val="minor"/>
      </rPr>
      <t>H,WZ</t>
    </r>
  </si>
  <si>
    <r>
      <t>z</t>
    </r>
    <r>
      <rPr>
        <vertAlign val="subscript"/>
        <sz val="10"/>
        <color rgb="FF191919"/>
        <rFont val="Arial"/>
        <family val="2"/>
        <scheme val="minor"/>
      </rPr>
      <t>I,WZ</t>
    </r>
  </si>
  <si>
    <r>
      <t>t</t>
    </r>
    <r>
      <rPr>
        <vertAlign val="subscript"/>
        <sz val="10"/>
        <color rgb="FF191919"/>
        <rFont val="Arial"/>
        <family val="2"/>
        <scheme val="minor"/>
      </rPr>
      <t>A,WZ</t>
    </r>
  </si>
  <si>
    <r>
      <t>p</t>
    </r>
    <r>
      <rPr>
        <vertAlign val="subscript"/>
        <sz val="10"/>
        <color rgb="FF191919"/>
        <rFont val="Arial"/>
        <family val="2"/>
        <scheme val="minor"/>
      </rPr>
      <t>I,WZ</t>
    </r>
  </si>
  <si>
    <r>
      <t>k</t>
    </r>
    <r>
      <rPr>
        <vertAlign val="subscript"/>
        <sz val="10"/>
        <color rgb="FF191919"/>
        <rFont val="Arial"/>
        <family val="2"/>
        <scheme val="minor"/>
      </rPr>
      <t>K</t>
    </r>
  </si>
  <si>
    <r>
      <t>n</t>
    </r>
    <r>
      <rPr>
        <vertAlign val="subscript"/>
        <sz val="10"/>
        <color theme="1"/>
        <rFont val="Arial"/>
        <family val="2"/>
        <scheme val="minor"/>
      </rPr>
      <t>BK</t>
    </r>
  </si>
  <si>
    <r>
      <t>K</t>
    </r>
    <r>
      <rPr>
        <vertAlign val="subscript"/>
        <sz val="10"/>
        <color theme="1"/>
        <rFont val="Arial"/>
        <family val="2"/>
        <scheme val="minor"/>
      </rPr>
      <t>M</t>
    </r>
  </si>
  <si>
    <r>
      <t>c</t>
    </r>
    <r>
      <rPr>
        <vertAlign val="subscript"/>
        <sz val="10"/>
        <color theme="1"/>
        <rFont val="Arial"/>
        <family val="2"/>
        <scheme val="minor"/>
      </rPr>
      <t>p</t>
    </r>
  </si>
  <si>
    <r>
      <t>T</t>
    </r>
    <r>
      <rPr>
        <vertAlign val="subscript"/>
        <sz val="10"/>
        <color theme="1"/>
        <rFont val="Arial"/>
        <family val="2"/>
        <scheme val="minor"/>
      </rPr>
      <t>M</t>
    </r>
  </si>
  <si>
    <r>
      <t>T</t>
    </r>
    <r>
      <rPr>
        <vertAlign val="subscript"/>
        <sz val="10"/>
        <color theme="1"/>
        <rFont val="Arial"/>
        <family val="2"/>
        <scheme val="minor"/>
      </rPr>
      <t>WZ</t>
    </r>
  </si>
  <si>
    <r>
      <t>T</t>
    </r>
    <r>
      <rPr>
        <vertAlign val="subscript"/>
        <sz val="10"/>
        <color theme="1"/>
        <rFont val="Arial"/>
        <family val="2"/>
        <scheme val="minor"/>
      </rPr>
      <t>E</t>
    </r>
  </si>
  <si>
    <r>
      <t>p</t>
    </r>
    <r>
      <rPr>
        <vertAlign val="subscript"/>
        <sz val="10"/>
        <color theme="1"/>
        <rFont val="Arial"/>
        <family val="2"/>
        <scheme val="minor"/>
      </rPr>
      <t>N</t>
    </r>
  </si>
  <si>
    <t>Materialdaten</t>
  </si>
  <si>
    <t>Verarbeitungsdaten</t>
  </si>
  <si>
    <t>Werkzeugdaten</t>
  </si>
  <si>
    <t>Stundensätze</t>
  </si>
  <si>
    <t>SGM-Stundensatz</t>
  </si>
  <si>
    <r>
      <t>k</t>
    </r>
    <r>
      <rPr>
        <vertAlign val="subscript"/>
        <sz val="10"/>
        <color rgb="FF191919"/>
        <rFont val="Arial"/>
        <family val="2"/>
        <scheme val="minor"/>
      </rPr>
      <t>h,SGM</t>
    </r>
  </si>
  <si>
    <t>Formel</t>
  </si>
  <si>
    <t>Peripherie-Stundensatz</t>
  </si>
  <si>
    <r>
      <t>k</t>
    </r>
    <r>
      <rPr>
        <vertAlign val="subscript"/>
        <sz val="10"/>
        <color rgb="FF191919"/>
        <rFont val="Arial"/>
        <family val="2"/>
        <scheme val="minor"/>
      </rPr>
      <t>h,P</t>
    </r>
  </si>
  <si>
    <t>CHF/h</t>
  </si>
  <si>
    <t>Temperiergerät-Stundensatz</t>
  </si>
  <si>
    <r>
      <t>k</t>
    </r>
    <r>
      <rPr>
        <vertAlign val="subscript"/>
        <sz val="10"/>
        <color rgb="FF191919"/>
        <rFont val="Arial"/>
        <family val="2"/>
        <scheme val="minor"/>
      </rPr>
      <t>h,TG</t>
    </r>
  </si>
  <si>
    <t>Personal-Stundensatz</t>
  </si>
  <si>
    <r>
      <t>k</t>
    </r>
    <r>
      <rPr>
        <vertAlign val="subscript"/>
        <sz val="10"/>
        <color rgb="FF191919"/>
        <rFont val="Arial"/>
        <family val="2"/>
        <scheme val="minor"/>
      </rPr>
      <t>h,Pers</t>
    </r>
  </si>
  <si>
    <t>Automatisierungsgrad</t>
  </si>
  <si>
    <t>AG</t>
  </si>
  <si>
    <t>%</t>
  </si>
  <si>
    <r>
      <t>kg/m</t>
    </r>
    <r>
      <rPr>
        <vertAlign val="superscript"/>
        <sz val="8"/>
        <color theme="1"/>
        <rFont val="Arial"/>
        <family val="2"/>
        <scheme val="minor"/>
      </rPr>
      <t>3</t>
    </r>
  </si>
  <si>
    <r>
      <t>mm</t>
    </r>
    <r>
      <rPr>
        <vertAlign val="superscript"/>
        <sz val="8"/>
        <color theme="1"/>
        <rFont val="Arial"/>
        <family val="2"/>
        <scheme val="minor"/>
      </rPr>
      <t>3</t>
    </r>
  </si>
  <si>
    <r>
      <t>mm</t>
    </r>
    <r>
      <rPr>
        <vertAlign val="superscript"/>
        <sz val="8"/>
        <color theme="1"/>
        <rFont val="Arial"/>
        <family val="2"/>
        <scheme val="minor"/>
      </rPr>
      <t>2</t>
    </r>
  </si>
  <si>
    <t>ERGEBNISSE</t>
  </si>
  <si>
    <t>Fachzahl</t>
  </si>
  <si>
    <t>Schliesskraft</t>
  </si>
  <si>
    <t>Zykluszeit</t>
  </si>
  <si>
    <r>
      <t>n</t>
    </r>
    <r>
      <rPr>
        <vertAlign val="subscript"/>
        <sz val="10"/>
        <color theme="1"/>
        <rFont val="Arial"/>
        <family val="2"/>
        <scheme val="minor"/>
      </rPr>
      <t>K</t>
    </r>
  </si>
  <si>
    <t>Kontakttemperaturerhöhung</t>
  </si>
  <si>
    <r>
      <rPr>
        <sz val="10"/>
        <color theme="1"/>
        <rFont val="Symbol"/>
        <family val="1"/>
        <charset val="2"/>
      </rPr>
      <t>D</t>
    </r>
    <r>
      <rPr>
        <sz val="10"/>
        <color theme="1"/>
        <rFont val="Arial"/>
        <family val="2"/>
        <scheme val="minor"/>
      </rPr>
      <t>T</t>
    </r>
  </si>
  <si>
    <r>
      <t>F</t>
    </r>
    <r>
      <rPr>
        <vertAlign val="subscript"/>
        <sz val="10"/>
        <color theme="0"/>
        <rFont val="Arial"/>
        <family val="2"/>
        <scheme val="minor"/>
      </rPr>
      <t>SGM</t>
    </r>
  </si>
  <si>
    <r>
      <t>t</t>
    </r>
    <r>
      <rPr>
        <vertAlign val="subscript"/>
        <sz val="10"/>
        <color theme="0"/>
        <rFont val="Arial"/>
        <family val="2"/>
        <scheme val="minor"/>
      </rPr>
      <t>Z</t>
    </r>
  </si>
  <si>
    <t>kN</t>
  </si>
  <si>
    <t>Produktionszeit</t>
  </si>
  <si>
    <r>
      <t>t</t>
    </r>
    <r>
      <rPr>
        <vertAlign val="subscript"/>
        <sz val="10"/>
        <color theme="1"/>
        <rFont val="Arial"/>
        <family val="2"/>
        <scheme val="minor"/>
      </rPr>
      <t>Prod</t>
    </r>
  </si>
  <si>
    <t>h</t>
  </si>
  <si>
    <t>Materialbedarf</t>
  </si>
  <si>
    <r>
      <t>m</t>
    </r>
    <r>
      <rPr>
        <vertAlign val="subscript"/>
        <sz val="10"/>
        <color theme="1"/>
        <rFont val="Arial"/>
        <family val="2"/>
        <scheme val="minor"/>
      </rPr>
      <t>Mat</t>
    </r>
  </si>
  <si>
    <t>kg/a</t>
  </si>
  <si>
    <t>Kostenanteile</t>
  </si>
  <si>
    <t>CHF/Stk.</t>
  </si>
  <si>
    <t>Maschine</t>
  </si>
  <si>
    <r>
      <t>k</t>
    </r>
    <r>
      <rPr>
        <vertAlign val="subscript"/>
        <sz val="10"/>
        <color theme="1"/>
        <rFont val="Arial"/>
        <family val="2"/>
        <scheme val="minor"/>
      </rPr>
      <t>Mas</t>
    </r>
  </si>
  <si>
    <t>Entnahmeroboter</t>
  </si>
  <si>
    <t>ER</t>
  </si>
  <si>
    <t>Nein</t>
  </si>
  <si>
    <t>Personal</t>
  </si>
  <si>
    <r>
      <t>k</t>
    </r>
    <r>
      <rPr>
        <vertAlign val="subscript"/>
        <sz val="10"/>
        <color theme="1"/>
        <rFont val="Arial"/>
        <family val="2"/>
        <scheme val="minor"/>
      </rPr>
      <t>Pers</t>
    </r>
  </si>
  <si>
    <r>
      <t>k</t>
    </r>
    <r>
      <rPr>
        <vertAlign val="subscript"/>
        <sz val="10"/>
        <color theme="0"/>
        <rFont val="Arial"/>
        <family val="2"/>
        <scheme val="minor"/>
      </rPr>
      <t>Mat</t>
    </r>
  </si>
  <si>
    <r>
      <t>k</t>
    </r>
    <r>
      <rPr>
        <vertAlign val="subscript"/>
        <sz val="10"/>
        <color theme="0"/>
        <rFont val="Arial"/>
        <family val="2"/>
        <scheme val="minor"/>
      </rPr>
      <t>WZ</t>
    </r>
  </si>
  <si>
    <t>TOTAL</t>
  </si>
  <si>
    <t>Werkzeuginvest</t>
  </si>
  <si>
    <t>PP</t>
  </si>
  <si>
    <t>PA</t>
  </si>
  <si>
    <t>PS</t>
  </si>
  <si>
    <t>PC</t>
  </si>
  <si>
    <t>PBT</t>
  </si>
  <si>
    <t>POM</t>
  </si>
  <si>
    <r>
      <t>t</t>
    </r>
    <r>
      <rPr>
        <b/>
        <vertAlign val="subscript"/>
        <sz val="10"/>
        <color theme="0"/>
        <rFont val="Arial"/>
        <family val="2"/>
        <scheme val="minor"/>
      </rPr>
      <t>tot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</si>
</sst>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0.000"/>
    <numFmt numFmtId="165" formatCode="0.0"/>
  </numFmts>
  <fonts count="28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1"/>
      <color theme="3"/>
      <name val="Arial"/>
      <family val="2"/>
    </font>
    <font>
      <b/>
      <sz val="11"/>
      <color theme="0"/>
      <name val="Arial"/>
      <family val="2"/>
    </font>
    <font>
      <b/>
      <sz val="11"/>
      <color theme="1"/>
      <name val="Arial"/>
      <family val="2"/>
    </font>
    <font>
      <sz val="11"/>
      <color theme="6"/>
      <name val="Arial"/>
      <family val="2"/>
    </font>
    <font>
      <sz val="11"/>
      <color rgb="FFD18F00"/>
      <name val="Arial"/>
      <family val="2"/>
    </font>
    <font>
      <sz val="11"/>
      <color rgb="FFD72864"/>
      <name val="Arial"/>
      <family val="2"/>
    </font>
    <font>
      <sz val="15"/>
      <name val="Arial"/>
      <family val="2"/>
    </font>
    <font>
      <b/>
      <sz val="11"/>
      <color rgb="FFD72864"/>
      <name val="Arial"/>
      <family val="2"/>
    </font>
    <font>
      <sz val="11"/>
      <color theme="4"/>
      <name val="Arial"/>
      <family val="2"/>
    </font>
    <font>
      <sz val="13"/>
      <color theme="1"/>
      <name val="Arial"/>
      <family val="2"/>
    </font>
    <font>
      <sz val="11"/>
      <name val="Arial"/>
      <family val="2"/>
    </font>
    <font>
      <sz val="8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vertAlign val="subscript"/>
      <sz val="10"/>
      <color theme="1"/>
      <name val="Arial"/>
      <family val="2"/>
      <scheme val="minor"/>
    </font>
    <font>
      <sz val="10"/>
      <color theme="0"/>
      <name val="Arial"/>
      <family val="2"/>
      <scheme val="minor"/>
    </font>
    <font>
      <sz val="10"/>
      <color rgb="FF191919"/>
      <name val="Arial"/>
      <family val="2"/>
      <scheme val="minor"/>
    </font>
    <font>
      <vertAlign val="subscript"/>
      <sz val="10"/>
      <color rgb="FF191919"/>
      <name val="Arial"/>
      <family val="2"/>
      <scheme val="minor"/>
    </font>
    <font>
      <sz val="10"/>
      <color theme="1"/>
      <name val="Symbol"/>
      <family val="1"/>
      <charset val="2"/>
    </font>
    <font>
      <vertAlign val="superscript"/>
      <sz val="8"/>
      <color theme="1"/>
      <name val="Arial"/>
      <family val="2"/>
      <scheme val="minor"/>
    </font>
    <font>
      <sz val="10"/>
      <color theme="1"/>
      <name val="Arial"/>
      <family val="1"/>
      <charset val="2"/>
      <scheme val="minor"/>
    </font>
    <font>
      <vertAlign val="subscript"/>
      <sz val="10"/>
      <color theme="0"/>
      <name val="Arial"/>
      <family val="2"/>
      <scheme val="minor"/>
    </font>
    <font>
      <b/>
      <sz val="10"/>
      <color theme="1"/>
      <name val="Arial"/>
      <family val="2"/>
      <scheme val="minor"/>
    </font>
    <font>
      <b/>
      <sz val="11"/>
      <color theme="0"/>
      <name val="Arial"/>
      <family val="2"/>
      <scheme val="minor"/>
    </font>
    <font>
      <b/>
      <sz val="10"/>
      <color theme="0"/>
      <name val="Arial"/>
      <family val="2"/>
      <scheme val="minor"/>
    </font>
    <font>
      <b/>
      <vertAlign val="subscript"/>
      <sz val="10"/>
      <color theme="0"/>
      <name val="Arial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5"/>
      </patternFill>
    </fill>
    <fill>
      <patternFill patternType="solid">
        <fgColor theme="7"/>
      </patternFill>
    </fill>
    <fill>
      <patternFill patternType="solid">
        <fgColor theme="9"/>
      </patternFill>
    </fill>
    <fill>
      <patternFill patternType="solid">
        <fgColor theme="7"/>
        <bgColor indexed="64"/>
      </patternFill>
    </fill>
    <fill>
      <patternFill patternType="solid">
        <fgColor rgb="FFFDD6AF"/>
        <bgColor indexed="64"/>
      </patternFill>
    </fill>
    <fill>
      <patternFill patternType="solid">
        <fgColor rgb="FF5FBFED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1" tint="0.74999237037263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6B3881"/>
        <bgColor indexed="64"/>
      </patternFill>
    </fill>
    <fill>
      <patternFill patternType="solid">
        <fgColor rgb="FFD0A9D0"/>
        <bgColor indexed="64"/>
      </patternFill>
    </fill>
    <fill>
      <patternFill patternType="solid">
        <fgColor rgb="FF007E6B"/>
        <bgColor indexed="64"/>
      </patternFill>
    </fill>
    <fill>
      <patternFill patternType="solid">
        <fgColor rgb="FFA7D5C2"/>
        <bgColor indexed="64"/>
      </patternFill>
    </fill>
    <fill>
      <patternFill patternType="solid">
        <fgColor theme="8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double">
        <color rgb="FFD72864"/>
      </bottom>
      <diagonal/>
    </border>
    <border>
      <left/>
      <right/>
      <top style="thick">
        <color theme="3"/>
      </top>
      <bottom style="double">
        <color theme="3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double">
        <color theme="8"/>
      </left>
      <right style="double">
        <color theme="8"/>
      </right>
      <top style="double">
        <color theme="8"/>
      </top>
      <bottom style="double">
        <color theme="8"/>
      </bottom>
      <diagonal/>
    </border>
    <border>
      <left/>
      <right/>
      <top/>
      <bottom style="thin">
        <color theme="3"/>
      </bottom>
      <diagonal/>
    </border>
    <border>
      <left/>
      <right/>
      <top/>
      <bottom style="medium">
        <color theme="3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6">
    <xf numFmtId="0" fontId="0" fillId="0" borderId="0"/>
    <xf numFmtId="0" fontId="8" fillId="0" borderId="7" applyNumberFormat="0" applyFill="0" applyAlignment="0" applyProtection="0"/>
    <xf numFmtId="0" fontId="11" fillId="0" borderId="6" applyNumberFormat="0" applyFill="0" applyAlignment="0" applyProtection="0"/>
    <xf numFmtId="0" fontId="2" fillId="0" borderId="0" applyNumberFormat="0" applyFill="0" applyAlignment="0" applyProtection="0"/>
    <xf numFmtId="0" fontId="4" fillId="0" borderId="0" applyNumberFormat="0" applyFill="0" applyAlignment="0" applyProtection="0"/>
    <xf numFmtId="0" fontId="5" fillId="7" borderId="0" applyNumberFormat="0" applyBorder="0" applyAlignment="0" applyProtection="0"/>
    <xf numFmtId="0" fontId="6" fillId="8" borderId="0" applyNumberFormat="0" applyBorder="0" applyAlignment="0" applyProtection="0"/>
    <xf numFmtId="0" fontId="10" fillId="8" borderId="3" applyNumberFormat="0" applyAlignment="0" applyProtection="0"/>
    <xf numFmtId="0" fontId="9" fillId="2" borderId="0" applyNumberFormat="0" applyAlignment="0" applyProtection="0"/>
    <xf numFmtId="0" fontId="7" fillId="0" borderId="1" applyNumberFormat="0" applyFill="0" applyAlignment="0" applyProtection="0"/>
    <xf numFmtId="0" fontId="3" fillId="3" borderId="5" applyNumberFormat="0" applyAlignment="0" applyProtection="0"/>
    <xf numFmtId="0" fontId="1" fillId="9" borderId="4" applyNumberFormat="0" applyFont="0" applyAlignment="0" applyProtection="0"/>
    <xf numFmtId="0" fontId="4" fillId="0" borderId="2" applyNumberFormat="0" applyFill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</cellStyleXfs>
  <cellXfs count="36">
    <xf numFmtId="0" fontId="0" fillId="0" borderId="0" xfId="0"/>
    <xf numFmtId="0" fontId="14" fillId="0" borderId="0" xfId="0" applyFont="1"/>
    <xf numFmtId="0" fontId="0" fillId="0" borderId="0" xfId="0" applyAlignment="1">
      <alignment horizontal="center"/>
    </xf>
    <xf numFmtId="0" fontId="0" fillId="0" borderId="8" xfId="0" applyBorder="1"/>
    <xf numFmtId="0" fontId="15" fillId="0" borderId="0" xfId="0" applyFont="1"/>
    <xf numFmtId="0" fontId="17" fillId="10" borderId="0" xfId="0" applyFont="1" applyFill="1" applyAlignment="1">
      <alignment horizontal="center"/>
    </xf>
    <xf numFmtId="0" fontId="15" fillId="0" borderId="0" xfId="0" applyFont="1" applyAlignment="1">
      <alignment horizontal="center"/>
    </xf>
    <xf numFmtId="0" fontId="18" fillId="0" borderId="0" xfId="0" applyFont="1" applyAlignment="1">
      <alignment horizontal="left" vertical="center" readingOrder="1"/>
    </xf>
    <xf numFmtId="0" fontId="15" fillId="0" borderId="8" xfId="0" applyFont="1" applyBorder="1"/>
    <xf numFmtId="0" fontId="15" fillId="0" borderId="8" xfId="0" applyFont="1" applyBorder="1" applyAlignment="1">
      <alignment horizontal="center"/>
    </xf>
    <xf numFmtId="0" fontId="15" fillId="11" borderId="0" xfId="0" applyFont="1" applyFill="1"/>
    <xf numFmtId="0" fontId="20" fillId="0" borderId="0" xfId="0" applyFont="1"/>
    <xf numFmtId="0" fontId="13" fillId="0" borderId="0" xfId="0" applyFont="1"/>
    <xf numFmtId="0" fontId="15" fillId="11" borderId="0" xfId="0" applyFont="1" applyFill="1" applyAlignment="1">
      <alignment horizontal="center"/>
    </xf>
    <xf numFmtId="0" fontId="22" fillId="0" borderId="0" xfId="0" applyFont="1"/>
    <xf numFmtId="165" fontId="15" fillId="0" borderId="0" xfId="0" applyNumberFormat="1" applyFont="1" applyAlignment="1">
      <alignment horizontal="center"/>
    </xf>
    <xf numFmtId="0" fontId="17" fillId="12" borderId="0" xfId="0" applyFont="1" applyFill="1"/>
    <xf numFmtId="0" fontId="17" fillId="12" borderId="0" xfId="0" applyFont="1" applyFill="1" applyAlignment="1">
      <alignment horizontal="center"/>
    </xf>
    <xf numFmtId="165" fontId="17" fillId="12" borderId="0" xfId="0" applyNumberFormat="1" applyFont="1" applyFill="1" applyAlignment="1">
      <alignment horizontal="center"/>
    </xf>
    <xf numFmtId="0" fontId="17" fillId="13" borderId="0" xfId="0" applyFont="1" applyFill="1"/>
    <xf numFmtId="0" fontId="15" fillId="14" borderId="0" xfId="0" applyFont="1" applyFill="1"/>
    <xf numFmtId="164" fontId="15" fillId="14" borderId="0" xfId="0" applyNumberFormat="1" applyFont="1" applyFill="1" applyAlignment="1">
      <alignment horizontal="center"/>
    </xf>
    <xf numFmtId="0" fontId="17" fillId="15" borderId="0" xfId="0" applyFont="1" applyFill="1"/>
    <xf numFmtId="164" fontId="17" fillId="15" borderId="0" xfId="0" applyNumberFormat="1" applyFont="1" applyFill="1" applyAlignment="1">
      <alignment horizontal="center"/>
    </xf>
    <xf numFmtId="0" fontId="15" fillId="16" borderId="0" xfId="0" applyFont="1" applyFill="1"/>
    <xf numFmtId="164" fontId="15" fillId="16" borderId="0" xfId="0" applyNumberFormat="1" applyFont="1" applyFill="1" applyAlignment="1">
      <alignment horizontal="center"/>
    </xf>
    <xf numFmtId="0" fontId="13" fillId="0" borderId="0" xfId="0" applyFont="1" applyFill="1"/>
    <xf numFmtId="0" fontId="0" fillId="0" borderId="0" xfId="0" applyFill="1"/>
    <xf numFmtId="0" fontId="17" fillId="10" borderId="0" xfId="0" applyNumberFormat="1" applyFont="1" applyFill="1" applyAlignment="1">
      <alignment horizontal="center"/>
    </xf>
    <xf numFmtId="2" fontId="15" fillId="11" borderId="0" xfId="0" applyNumberFormat="1" applyFont="1" applyFill="1" applyAlignment="1">
      <alignment horizontal="center"/>
    </xf>
    <xf numFmtId="0" fontId="24" fillId="0" borderId="8" xfId="0" applyFont="1" applyBorder="1"/>
    <xf numFmtId="164" fontId="17" fillId="13" borderId="0" xfId="0" applyNumberFormat="1" applyFont="1" applyFill="1" applyAlignment="1">
      <alignment horizontal="center"/>
    </xf>
    <xf numFmtId="0" fontId="25" fillId="17" borderId="9" xfId="0" applyFont="1" applyFill="1" applyBorder="1"/>
    <xf numFmtId="0" fontId="26" fillId="17" borderId="9" xfId="0" applyFont="1" applyFill="1" applyBorder="1"/>
    <xf numFmtId="164" fontId="26" fillId="17" borderId="9" xfId="0" applyNumberFormat="1" applyFont="1" applyFill="1" applyBorder="1" applyAlignment="1">
      <alignment horizontal="center"/>
    </xf>
    <xf numFmtId="164" fontId="0" fillId="0" borderId="0" xfId="0" applyNumberFormat="1"/>
  </cellXfs>
  <cellStyles count="16">
    <cellStyle name="Akzent2" xfId="13" builtinId="33" customBuiltin="1"/>
    <cellStyle name="Akzent4" xfId="14" builtinId="41" customBuiltin="1"/>
    <cellStyle name="Akzent6" xfId="15" builtinId="49" customBuiltin="1"/>
    <cellStyle name="Berechnung" xfId="8" builtinId="22" customBuiltin="1"/>
    <cellStyle name="Eingabe" xfId="7" builtinId="20" customBuiltin="1"/>
    <cellStyle name="Ergebnis" xfId="12" builtinId="25" customBuiltin="1"/>
    <cellStyle name="Gut" xfId="5" builtinId="26" customBuiltin="1"/>
    <cellStyle name="Neutral" xfId="6" builtinId="28" customBuiltin="1"/>
    <cellStyle name="Notiz" xfId="11" builtinId="10" customBuiltin="1"/>
    <cellStyle name="Standard" xfId="0" builtinId="0"/>
    <cellStyle name="Überschrift 1" xfId="1" builtinId="16" customBuiltin="1"/>
    <cellStyle name="Überschrift 2" xfId="2" builtinId="17" customBuiltin="1"/>
    <cellStyle name="Überschrift 3" xfId="3" builtinId="18" customBuiltin="1"/>
    <cellStyle name="Überschrift 4" xfId="4" builtinId="19" customBuiltin="1"/>
    <cellStyle name="Verknüpfte Zelle" xfId="9" builtinId="24" customBuiltin="1"/>
    <cellStyle name="Zelle überprüfen" xfId="10" builtinId="23" customBuiltin="1"/>
  </cellStyles>
  <dxfs count="46">
    <dxf>
      <font>
        <b/>
        <sz val="11"/>
        <color theme="1"/>
      </font>
      <border>
        <vertical/>
        <horizontal/>
      </border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/>
        <horizontal/>
      </border>
    </dxf>
    <dxf>
      <font>
        <b/>
        <sz val="11"/>
        <color theme="1"/>
      </font>
      <border>
        <vertical/>
        <horizontal/>
      </border>
    </dxf>
    <dxf>
      <font>
        <color theme="1"/>
      </font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/>
        <horizontal/>
      </border>
    </dxf>
    <dxf>
      <fill>
        <patternFill patternType="none">
          <bgColor auto="1"/>
        </patternFill>
      </fill>
      <border>
        <left style="thin">
          <color theme="4"/>
        </left>
        <right style="thin">
          <color theme="4"/>
        </right>
      </border>
    </dxf>
    <dxf>
      <border>
        <top style="thin">
          <color theme="4"/>
        </top>
        <bottom style="thin">
          <color theme="4"/>
        </bottom>
      </border>
    </dxf>
    <dxf>
      <font>
        <b/>
        <i val="0"/>
        <color theme="1"/>
      </font>
      <fill>
        <patternFill>
          <bgColor theme="5"/>
        </patternFill>
      </fill>
    </dxf>
    <dxf>
      <font>
        <b/>
        <i val="0"/>
        <color theme="1"/>
      </font>
      <fill>
        <patternFill>
          <bgColor theme="5"/>
        </patternFill>
      </fill>
    </dxf>
    <dxf>
      <font>
        <b/>
        <i val="0"/>
        <color theme="1"/>
      </font>
      <fill>
        <patternFill>
          <bgColor theme="0"/>
        </patternFill>
      </fill>
      <border>
        <top style="medium">
          <color theme="4"/>
        </top>
      </border>
    </dxf>
    <dxf>
      <font>
        <b/>
        <i val="0"/>
        <color auto="1"/>
      </font>
      <fill>
        <patternFill patternType="none">
          <fgColor indexed="64"/>
          <bgColor auto="1"/>
        </patternFill>
      </fill>
      <border diagonalUp="0" diagonalDown="0">
        <left style="thin">
          <color theme="4"/>
        </left>
        <right style="thin">
          <color theme="4"/>
        </right>
        <top style="thin">
          <color theme="4"/>
        </top>
        <bottom style="medium">
          <color theme="4"/>
        </bottom>
        <vertical style="thin">
          <color theme="4"/>
        </vertical>
        <horizontal style="thin">
          <color theme="4"/>
        </horizontal>
      </border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fill>
        <patternFill patternType="none">
          <fgColor indexed="64"/>
          <bgColor auto="1"/>
        </patternFill>
      </fill>
      <border>
        <left style="medium">
          <color theme="3"/>
        </left>
        <right style="medium">
          <color theme="3"/>
        </right>
      </border>
    </dxf>
    <dxf>
      <fill>
        <patternFill patternType="solid">
          <fgColor theme="2"/>
          <bgColor theme="2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3"/>
        </top>
      </border>
    </dxf>
    <dxf>
      <font>
        <b/>
        <color theme="0"/>
      </font>
      <fill>
        <patternFill patternType="solid">
          <fgColor theme="4"/>
          <bgColor theme="3"/>
        </patternFill>
      </fill>
    </dxf>
    <dxf>
      <font>
        <color theme="1"/>
      </font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horizontal style="thin">
          <color theme="3"/>
        </horizontal>
      </border>
    </dxf>
    <dxf>
      <border>
        <top style="medium">
          <color theme="4"/>
        </top>
        <bottom style="medium">
          <color theme="4"/>
        </bottom>
      </border>
    </dxf>
    <dxf>
      <border>
        <top style="thin">
          <color theme="4" tint="0.79998168889431442"/>
        </top>
        <bottom style="medium">
          <color theme="4"/>
        </bottom>
      </border>
    </dxf>
    <dxf>
      <fill>
        <patternFill patternType="solid">
          <fgColor theme="4" tint="0.79995117038483843"/>
          <bgColor theme="5"/>
        </patternFill>
      </fill>
      <border>
        <bottom style="thick">
          <color theme="4"/>
        </bottom>
      </border>
    </dxf>
    <dxf>
      <font>
        <color theme="1"/>
      </font>
      <fill>
        <patternFill patternType="solid">
          <fgColor theme="4" tint="0.39994506668294322"/>
          <bgColor theme="5"/>
        </patternFill>
      </fill>
      <border>
        <bottom style="thin">
          <color theme="4" tint="0.79998168889431442"/>
        </bottom>
        <horizontal style="thick">
          <color theme="4"/>
        </horizontal>
      </border>
    </dxf>
    <dxf>
      <font>
        <b val="0"/>
        <i val="0"/>
        <color theme="1"/>
      </font>
      <fill>
        <patternFill patternType="solid">
          <bgColor theme="5"/>
        </patternFill>
      </fill>
      <border>
        <bottom style="thick">
          <color theme="4"/>
        </bottom>
      </border>
    </dxf>
    <dxf>
      <font>
        <b/>
        <color theme="1"/>
      </font>
      <fill>
        <patternFill patternType="solid">
          <fgColor theme="0" tint="-0.14999847407452621"/>
          <bgColor theme="0" tint="-0.14999847407452621"/>
        </patternFill>
      </fill>
    </dxf>
    <dxf>
      <font>
        <b/>
        <color theme="0"/>
      </font>
      <fill>
        <patternFill patternType="solid">
          <fgColor theme="4" tint="0.39997558519241921"/>
          <bgColor theme="4" tint="0.39997558519241921"/>
        </patternFill>
      </fill>
    </dxf>
    <dxf>
      <font>
        <b/>
        <i val="0"/>
        <color theme="4"/>
      </font>
      <fill>
        <patternFill patternType="none">
          <bgColor auto="1"/>
        </patternFill>
      </fill>
    </dxf>
    <dxf>
      <border>
        <left style="medium">
          <color theme="4"/>
        </left>
      </border>
    </dxf>
    <dxf>
      <fill>
        <patternFill patternType="none">
          <bgColor auto="1"/>
        </patternFill>
      </fill>
      <border>
        <left style="thick">
          <color theme="4"/>
        </left>
        <right/>
        <vertical/>
      </border>
    </dxf>
    <dxf>
      <fill>
        <patternFill>
          <bgColor theme="2" tint="0.59996337778862885"/>
        </patternFill>
      </fill>
      <border>
        <top/>
        <bottom/>
        <horizontal style="thin">
          <color theme="2"/>
        </horizontal>
      </border>
    </dxf>
    <dxf>
      <font>
        <b/>
        <color theme="1"/>
      </font>
      <fill>
        <patternFill patternType="none">
          <bgColor auto="1"/>
        </patternFill>
      </fill>
      <border>
        <top style="thick">
          <color theme="4"/>
        </top>
        <bottom style="double">
          <color theme="4"/>
        </bottom>
      </border>
    </dxf>
    <dxf>
      <font>
        <b/>
        <i val="0"/>
        <color auto="1"/>
      </font>
      <fill>
        <patternFill patternType="none">
          <fgColor indexed="64"/>
          <bgColor auto="1"/>
        </patternFill>
      </fill>
      <border>
        <left/>
        <right/>
        <top style="medium">
          <color theme="4"/>
        </top>
        <bottom style="thick">
          <color theme="4"/>
        </bottom>
        <horizontal style="medium">
          <color theme="4"/>
        </horizontal>
      </border>
    </dxf>
    <dxf>
      <font>
        <color theme="1"/>
      </font>
      <border>
        <left/>
        <right/>
        <top style="medium">
          <color theme="4"/>
        </top>
        <bottom style="medium">
          <color theme="4"/>
        </bottom>
        <vertical/>
        <horizontal style="thin">
          <color theme="5"/>
        </horizontal>
      </border>
    </dxf>
    <dxf>
      <font>
        <color theme="0"/>
      </font>
      <fill>
        <patternFill patternType="solid">
          <fgColor theme="1" tint="0.499984740745262"/>
          <bgColor theme="2"/>
        </patternFill>
      </fill>
      <border>
        <vertical style="thin">
          <color theme="2"/>
        </vertical>
        <horizontal style="thin">
          <color theme="2"/>
        </horizontal>
      </border>
    </dxf>
    <dxf>
      <font>
        <b/>
        <color theme="0"/>
      </font>
      <fill>
        <patternFill patternType="solid">
          <fgColor theme="1" tint="0.499984740745262"/>
          <bgColor theme="3"/>
        </patternFill>
      </fill>
      <border>
        <horizontal style="thin">
          <color theme="1" tint="0.499984740745262"/>
        </horizontal>
      </border>
    </dxf>
    <dxf>
      <font>
        <b/>
        <color theme="1"/>
      </font>
    </dxf>
    <dxf>
      <font>
        <b/>
        <color theme="1"/>
      </font>
      <fill>
        <patternFill patternType="solid">
          <fgColor theme="0" tint="-0.14996795556505021"/>
          <bgColor theme="2"/>
        </patternFill>
      </fill>
      <border>
        <top style="thin">
          <color theme="0" tint="-0.34998626667073579"/>
        </top>
        <bottom style="thin">
          <color theme="0" tint="-0.34998626667073579"/>
        </bottom>
        <vertical style="thin">
          <color theme="2"/>
        </vertical>
        <horizontal style="thin">
          <color theme="2"/>
        </horizontal>
      </border>
    </dxf>
    <dxf>
      <font>
        <color theme="3"/>
      </font>
      <border>
        <bottom style="thin">
          <color theme="0" tint="-0.34998626667073579"/>
        </bottom>
        <vertical style="thin">
          <color theme="2"/>
        </vertical>
        <horizontal style="thin">
          <color theme="2"/>
        </horizontal>
      </border>
    </dxf>
    <dxf>
      <border>
        <left style="thin">
          <color theme="0" tint="-0.14999847407452621"/>
        </left>
        <right style="thin">
          <color theme="0" tint="-0.14999847407452621"/>
        </right>
        <vertical style="thin">
          <color theme="2"/>
        </vertical>
        <horizontal style="thin">
          <color theme="2"/>
        </horizontal>
      </border>
    </dxf>
    <dxf>
      <fill>
        <patternFill patternType="solid">
          <fgColor theme="0" tint="-0.34998626667073579"/>
          <bgColor theme="2"/>
        </patternFill>
      </fill>
    </dxf>
    <dxf>
      <font>
        <b/>
        <color theme="0"/>
      </font>
      <fill>
        <patternFill patternType="solid">
          <fgColor theme="1" tint="0.499984740745262"/>
          <bgColor theme="3"/>
        </patternFill>
      </fill>
    </dxf>
    <dxf>
      <font>
        <b/>
        <color theme="0"/>
      </font>
      <fill>
        <patternFill patternType="solid">
          <fgColor theme="1" tint="0.499984740745262"/>
          <bgColor theme="3"/>
        </patternFill>
      </fill>
      <border diagonalUp="0" diagonalDown="0">
        <left/>
        <right/>
        <top/>
        <bottom/>
        <vertical/>
        <horizontal/>
      </border>
    </dxf>
    <dxf>
      <font>
        <color theme="1"/>
      </font>
      <fill>
        <patternFill patternType="none">
          <fgColor indexed="64"/>
          <bgColor auto="1"/>
        </pattern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 style="thin">
          <color theme="2"/>
        </vertical>
        <horizontal style="thin">
          <color theme="2"/>
        </horizontal>
      </border>
    </dxf>
    <dxf>
      <font>
        <b/>
        <color theme="1"/>
      </font>
      <border>
        <bottom style="thin">
          <color theme="4"/>
        </bottom>
        <vertical/>
        <horizontal/>
      </border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/>
        <horizontal/>
      </border>
    </dxf>
    <dxf>
      <font>
        <b/>
        <color theme="1"/>
      </font>
      <border>
        <bottom style="medium">
          <color theme="3"/>
        </bottom>
        <vertical/>
        <horizontal/>
      </border>
    </dxf>
    <dxf>
      <font>
        <color theme="1"/>
      </font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/>
        <horizontal/>
      </border>
    </dxf>
  </dxfs>
  <tableStyles count="8" defaultTableStyle="OST-Tabelle Brombeer" defaultPivotStyle="PivotStyleLight16">
    <tableStyle name="OST-Datenschnitt Brombeer" pivot="0" table="0" count="10" xr9:uid="{00000000-0011-0000-FFFF-FFFF00000000}">
      <tableStyleElement type="wholeTable" dxfId="45"/>
      <tableStyleElement type="headerRow" dxfId="44"/>
    </tableStyle>
    <tableStyle name="OST-Datenschnitt Dunkelviolett" pivot="0" table="0" count="10" xr9:uid="{00000000-0011-0000-FFFF-FFFF01000000}">
      <tableStyleElement type="wholeTable" dxfId="43"/>
      <tableStyleElement type="headerRow" dxfId="42"/>
    </tableStyle>
    <tableStyle name="OST-PivotTable Brombeer" table="0" count="10" xr9:uid="{00000000-0011-0000-FFFF-FFFF02000000}">
      <tableStyleElement type="wholeTable" dxfId="41"/>
      <tableStyleElement type="headerRow" dxfId="40"/>
      <tableStyleElement type="totalRow" dxfId="39"/>
      <tableStyleElement type="secondRowStripe" dxfId="38"/>
      <tableStyleElement type="secondColumnStripe" dxfId="37"/>
      <tableStyleElement type="firstSubtotalRow" dxfId="36"/>
      <tableStyleElement type="firstRowSubheading" dxfId="35"/>
      <tableStyleElement type="secondRowSubheading" dxfId="34"/>
      <tableStyleElement type="pageFieldLabels" dxfId="33"/>
      <tableStyleElement type="pageFieldValues" dxfId="32"/>
    </tableStyle>
    <tableStyle name="OST-PivotTable Dunkelviolet" table="0" count="14" xr9:uid="{00000000-0011-0000-FFFF-FFFF03000000}">
      <tableStyleElement type="wholeTable" dxfId="31"/>
      <tableStyleElement type="headerRow" dxfId="30"/>
      <tableStyleElement type="totalRow" dxfId="29"/>
      <tableStyleElement type="firstRowStripe" dxfId="28"/>
      <tableStyleElement type="firstColumnStripe" dxfId="27"/>
      <tableStyleElement type="secondColumnStripe" dxfId="26"/>
      <tableStyleElement type="firstHeaderCell" dxfId="25"/>
      <tableStyleElement type="firstSubtotalRow" dxfId="24"/>
      <tableStyleElement type="secondSubtotalRow" dxfId="23"/>
      <tableStyleElement type="firstColumnSubheading" dxfId="22"/>
      <tableStyleElement type="firstRowSubheading" dxfId="21"/>
      <tableStyleElement type="secondRowSubheading" dxfId="20"/>
      <tableStyleElement type="pageFieldLabels" dxfId="19"/>
      <tableStyleElement type="pageFieldValues" dxfId="18"/>
    </tableStyle>
    <tableStyle name="OST-Tabelle Brombeer" pivot="0" count="7" xr9:uid="{00000000-0011-0000-FFFF-FFFF04000000}">
      <tableStyleElement type="wholeTable" dxfId="17"/>
      <tableStyleElement type="headerRow" dxfId="16"/>
      <tableStyleElement type="totalRow" dxfId="15"/>
      <tableStyleElement type="firstColumn" dxfId="14"/>
      <tableStyleElement type="lastColumn" dxfId="13"/>
      <tableStyleElement type="firstRowStripe" dxfId="12"/>
      <tableStyleElement type="firstColumnStripe" dxfId="11"/>
    </tableStyle>
    <tableStyle name="OST-Tabelle Dunkelviolett" pivot="0" count="7" xr9:uid="{00000000-0011-0000-FFFF-FFFF05000000}">
      <tableStyleElement type="wholeTable" dxfId="10"/>
      <tableStyleElement type="headerRow" dxfId="9"/>
      <tableStyleElement type="totalRow" dxfId="8"/>
      <tableStyleElement type="firstColumn" dxfId="7"/>
      <tableStyleElement type="lastColumn" dxfId="6"/>
      <tableStyleElement type="firstRowStripe" dxfId="5"/>
      <tableStyleElement type="firstColumnStripe" dxfId="4"/>
    </tableStyle>
    <tableStyle name="OST-Zeitachse Brombeer" pivot="0" table="0" count="9" xr9:uid="{00000000-0011-0000-FFFF-FFFF06000000}">
      <tableStyleElement type="wholeTable" dxfId="3"/>
      <tableStyleElement type="headerRow" dxfId="2"/>
    </tableStyle>
    <tableStyle name="OST-Zeitachse Dunkelviolett" pivot="0" table="0" count="9" xr9:uid="{00000000-0011-0000-FFFF-FFFF07000000}">
      <tableStyleElement type="wholeTable" dxfId="1"/>
      <tableStyleElement type="headerRow" dxfId="0"/>
    </tableStyle>
  </tableStyles>
  <colors>
    <mruColors>
      <color rgb="FFA7D5C2"/>
      <color rgb="FF007E6B"/>
      <color rgb="FFD0A9D0"/>
      <color rgb="FF6B3881"/>
      <color rgb="FFD72864"/>
      <color rgb="FFB9217F"/>
      <color rgb="FF5FBFED"/>
      <color rgb="FFFDD6AF"/>
      <color rgb="FFC00000"/>
      <color rgb="FFE84E0F"/>
    </mruColors>
  </colors>
  <extLst>
    <ext xmlns:x14="http://schemas.microsoft.com/office/spreadsheetml/2009/9/main" uri="{46F421CA-312F-682f-3DD2-61675219B42D}">
      <x14:dxfs count="16">
        <dxf>
          <font>
            <color theme="1"/>
          </font>
          <fill>
            <gradientFill degree="90">
              <stop position="0">
                <color theme="4"/>
              </stop>
              <stop position="1">
                <color theme="5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auto="1"/>
              <bgColor theme="2"/>
            </pattern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0"/>
          </font>
          <fill>
            <gradientFill degree="90">
              <stop position="0">
                <color theme="4"/>
              </stop>
              <stop position="1">
                <color theme="5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0"/>
          </font>
          <fill>
            <patternFill patternType="solid">
              <fgColor auto="1"/>
              <bgColor theme="4"/>
            </pattern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auto="1"/>
          </font>
          <fill>
            <patternFill patternType="solid">
              <fgColor indexed="64"/>
              <bgColor theme="5"/>
            </patternFill>
          </fill>
          <border>
            <left style="thin">
              <color theme="4"/>
            </left>
            <right style="thin">
              <color theme="4"/>
            </right>
            <top style="thin">
              <color theme="4"/>
            </top>
            <bottom style="thin">
              <color theme="4"/>
            </bottom>
            <vertical/>
            <horizontal/>
          </border>
        </dxf>
        <dxf>
          <font>
            <color theme="0"/>
          </font>
          <fill>
            <patternFill patternType="solid">
              <fgColor theme="4" tint="0.59999389629810485"/>
              <bgColor theme="4"/>
            </pattern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828282"/>
          </font>
          <fill>
            <patternFill patternType="solid">
              <fgColor rgb="FFFFFFFF"/>
              <bgColor rgb="FFFFFFFF"/>
            </patternFill>
          </fill>
          <border>
            <left style="thin">
              <color theme="5"/>
            </left>
            <right style="thin">
              <color theme="5"/>
            </right>
            <top style="thin">
              <color theme="5"/>
            </top>
            <bottom style="thin">
              <color theme="5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FFFFFF"/>
              <bgColor rgb="FFFFFFFF"/>
            </patternFill>
          </fill>
          <border>
            <left style="thin">
              <color theme="4"/>
            </left>
            <right style="thin">
              <color theme="4"/>
            </right>
            <top style="thin">
              <color theme="4"/>
            </top>
            <bottom style="thin">
              <color theme="4"/>
            </bottom>
            <vertical/>
            <horizontal/>
          </border>
        </dxf>
        <dxf>
          <font>
            <color theme="1"/>
          </font>
          <fill>
            <patternFill patternType="solid">
              <fgColor auto="1"/>
              <bgColor theme="2" tint="0.79998168889431442"/>
            </patternFill>
          </fill>
          <border diagonalUp="0" diagonalDown="0">
            <left style="thick">
              <color theme="2"/>
            </left>
            <right style="thick">
              <color theme="2"/>
            </right>
            <top style="thick">
              <color theme="2"/>
            </top>
            <bottom style="thick">
              <color theme="2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auto="1"/>
              <bgColor theme="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3"/>
          </font>
          <fill>
            <patternFill patternType="solid">
              <fgColor auto="1"/>
              <bgColor theme="2" tint="0.79998168889431442"/>
            </patternFill>
          </fill>
          <border diagonalUp="0" diagonalDown="0">
            <left style="thick">
              <color theme="3"/>
            </left>
            <right style="thick">
              <color theme="3"/>
            </right>
            <top style="thick">
              <color theme="3"/>
            </top>
            <bottom style="thick">
              <color theme="3"/>
            </bottom>
            <vertical/>
            <horizontal/>
          </border>
        </dxf>
        <dxf>
          <font>
            <color theme="0"/>
          </font>
          <fill>
            <patternFill patternType="solid">
              <fgColor auto="1"/>
              <bgColor theme="3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auto="1"/>
          </font>
          <fill>
            <patternFill patternType="solid">
              <fgColor indexed="64"/>
              <bgColor theme="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0"/>
          </font>
          <fill>
            <patternFill patternType="solid">
              <fgColor theme="4" tint="0.59999389629810485"/>
              <bgColor theme="3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rgb="FF828282"/>
          </font>
          <fill>
            <patternFill patternType="solid">
              <fgColor rgb="FFFFFFFF"/>
              <bgColor rgb="FFFFFFFF"/>
            </patternFill>
          </fill>
          <border>
            <left style="medium">
              <color theme="2"/>
            </left>
            <right style="medium">
              <color theme="2"/>
            </right>
            <top style="medium">
              <color theme="2"/>
            </top>
            <bottom style="medium">
              <color theme="2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FFFFFF"/>
              <bgColor rgb="FFFFFFFF"/>
            </patternFill>
          </fill>
          <border>
            <left style="medium">
              <color theme="3"/>
            </left>
            <right style="medium">
              <color theme="3"/>
            </right>
            <top style="medium">
              <color theme="3"/>
            </top>
            <bottom style="medium">
              <color theme="3"/>
            </bottom>
            <vertical/>
            <horizontal/>
          </border>
        </dxf>
      </x14:dxfs>
    </ext>
    <ext xmlns:x14="http://schemas.microsoft.com/office/spreadsheetml/2009/9/main" uri="{EB79DEF2-80B8-43e5-95BD-54CBDDF9020C}">
      <x14:slicerStyles defaultSlicerStyle="OST-Datenschnitt Brombeer">
        <x14:slicerStyle name="OST-Datenschnitt Brombeer">
          <x14:slicerStyleElements>
            <x14:slicerStyleElement type="unselectedItemWithData" dxfId="15"/>
            <x14:slicerStyleElement type="unselectedItemWithNoData" dxfId="14"/>
            <x14:slicerStyleElement type="selectedItemWithData" dxfId="13"/>
            <x14:slicerStyleElement type="selectedItemWithNoData" dxfId="12"/>
            <x14:slicerStyleElement type="hoveredUnselectedItemWithData" dxfId="11"/>
            <x14:slicerStyleElement type="hoveredSelectedItemWithData" dxfId="10"/>
            <x14:slicerStyleElement type="hoveredUnselectedItemWithNoData" dxfId="9"/>
            <x14:slicerStyleElement type="hoveredSelectedItemWithNoData" dxfId="8"/>
          </x14:slicerStyleElements>
        </x14:slicerStyle>
        <x14:slicerStyle name="OST-Datenschnitt Dunkelviolett">
          <x14:slicerStyleElements>
            <x14:slicerStyleElement type="unselectedItemWithData" dxfId="7"/>
            <x14:slicerStyleElement type="unselectedItemWithNoData" dxfId="6"/>
            <x14:slicerStyleElement type="selectedItemWithData" dxfId="5"/>
            <x14:slicerStyleElement type="selectedItemWithNoData" dxfId="4"/>
            <x14:slicerStyleElement type="hoveredUnselectedItemWithData" dxfId="3"/>
            <x14:slicerStyleElement type="hoveredSelectedItemWithData" dxfId="2"/>
            <x14:slicerStyleElement type="hoveredUnselectedItemWithNoData" dxfId="1"/>
            <x14:slicerStyleElement type="hoveredSelectedItemWithNoData" dxfId="0"/>
          </x14:slicerStyleElements>
        </x14:slicerStyle>
      </x14:slicerStyles>
    </ext>
    <ext xmlns:x15="http://schemas.microsoft.com/office/spreadsheetml/2010/11/main" uri="{A0A4C193-F2C1-4fcb-8827-314CF55A85BB}">
      <x15:dxfs count="14">
        <dxf>
          <fill>
            <patternFill patternType="solid">
              <fgColor theme="5" tint="0.39991454817346722"/>
              <bgColor theme="4"/>
            </patternFill>
          </fill>
          <border>
            <vertical/>
            <horizontal/>
          </border>
        </dxf>
        <dxf>
          <fill>
            <patternFill patternType="solid">
              <fgColor auto="1"/>
              <bgColor theme="2"/>
            </patternFill>
          </fill>
          <border>
            <vertical/>
            <horizontal/>
          </border>
        </dxf>
        <dxf>
          <fill>
            <gradientFill degree="90">
              <stop position="0">
                <color theme="5"/>
              </stop>
              <stop position="1">
                <color theme="4"/>
              </stop>
            </gradientFill>
          </fill>
          <border>
            <vertical/>
            <horizontal/>
          </border>
        </dxf>
        <dxf>
          <font>
            <sz val="9"/>
            <color theme="1" tint="0.499984740745262"/>
          </font>
          <border>
            <left/>
            <right/>
            <top/>
            <bottom/>
            <vertical/>
            <horizontal/>
          </border>
        </dxf>
        <dxf>
          <font>
            <sz val="9"/>
            <color theme="1" tint="0.499984740745262"/>
          </font>
          <border>
            <left/>
            <right/>
            <top/>
            <bottom/>
            <vertical/>
            <horizontal/>
          </border>
        </dxf>
        <dxf>
          <font>
            <sz val="9"/>
            <color theme="1" tint="0.499984740745262"/>
          </font>
          <border>
            <left/>
            <right/>
            <top/>
            <bottom/>
            <vertical/>
            <horizontal/>
          </border>
        </dxf>
        <dxf>
          <font>
            <sz val="10"/>
            <color theme="4"/>
          </font>
          <border>
            <left/>
            <right/>
            <top/>
            <bottom/>
            <vertical/>
            <horizontal/>
          </border>
        </dxf>
        <dxf>
          <fill>
            <patternFill patternType="solid">
              <fgColor theme="5" tint="0.39994506668294322"/>
              <bgColor theme="3"/>
            </patternFill>
          </fill>
          <border>
            <vertical/>
            <horizontal/>
          </border>
        </dxf>
        <dxf>
          <fill>
            <patternFill patternType="solid">
              <fgColor auto="1"/>
              <bgColor theme="2"/>
            </patternFill>
          </fill>
          <border>
            <vertical/>
            <horizontal/>
          </border>
        </dxf>
        <dxf>
          <fill>
            <patternFill patternType="solid">
              <fgColor auto="1"/>
              <bgColor theme="3"/>
            </patternFill>
          </fill>
          <border>
            <vertical/>
            <horizontal/>
          </border>
        </dxf>
        <dxf>
          <font>
            <sz val="9"/>
            <color theme="1" tint="0.499984740745262"/>
          </font>
          <border>
            <left/>
            <right/>
            <top/>
            <bottom/>
            <vertical/>
            <horizontal/>
          </border>
        </dxf>
        <dxf>
          <font>
            <sz val="9"/>
            <color theme="1" tint="0.499984740745262"/>
          </font>
          <border>
            <left/>
            <right/>
            <top/>
            <bottom/>
            <vertical/>
            <horizontal/>
          </border>
        </dxf>
        <dxf>
          <font>
            <sz val="9"/>
            <color theme="1" tint="0.499984740745262"/>
          </font>
          <border>
            <left/>
            <right/>
            <top/>
            <bottom/>
            <vertical/>
            <horizontal/>
          </border>
        </dxf>
        <dxf>
          <font>
            <sz val="10"/>
            <color theme="3"/>
          </font>
          <border>
            <left/>
            <right/>
            <top/>
            <bottom/>
            <vertical/>
            <horizontal/>
          </border>
        </dxf>
      </x15:dxfs>
    </ext>
    <ext xmlns:x15="http://schemas.microsoft.com/office/spreadsheetml/2010/11/main" uri="{9260A510-F301-46a8-8635-F512D64BE5F5}">
      <x15:timelineStyles defaultTimelineStyle="OST-Zeitachse Brombeer">
        <x15:timelineStyle name="OST-Zeitachse Brombeer">
          <x15:timelineStyleElements>
            <x15:timelineStyleElement type="selectionLabel" dxfId="13"/>
            <x15:timelineStyleElement type="timeLevel" dxfId="12"/>
            <x15:timelineStyleElement type="periodLabel1" dxfId="11"/>
            <x15:timelineStyleElement type="periodLabel2" dxfId="10"/>
            <x15:timelineStyleElement type="selectedTimeBlock" dxfId="9"/>
            <x15:timelineStyleElement type="unselectedTimeBlock" dxfId="8"/>
            <x15:timelineStyleElement type="selectedTimeBlockSpace" dxfId="7"/>
          </x15:timelineStyleElements>
        </x15:timelineStyle>
        <x15:timelineStyle name="OST-Zeitachse Dunkelviolett">
          <x15:timelineStyleElements>
            <x15:timelineStyleElement type="selectionLabel" dxfId="6"/>
            <x15:timelineStyleElement type="timeLevel" dxfId="5"/>
            <x15:timelineStyleElement type="periodLabel1" dxfId="4"/>
            <x15:timelineStyleElement type="periodLabel2" dxfId="3"/>
            <x15:timelineStyleElement type="selectedTimeBlock" dxfId="2"/>
            <x15:timelineStyleElement type="unselectedTimeBlock" dxfId="1"/>
            <x15:timelineStyleElement type="selectedTimeBlockSpace" dxfId="0"/>
          </x15:timelineStyleElements>
        </x15:timelineStyle>
      </x15:timelineStyles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Kostenanalyse!$G$14</c:f>
              <c:strCache>
                <c:ptCount val="1"/>
                <c:pt idx="0">
                  <c:v>Material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Kostenanalyse!$I$5:$N$5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4</c:v>
                </c:pt>
                <c:pt idx="3">
                  <c:v>8</c:v>
                </c:pt>
                <c:pt idx="4">
                  <c:v>16</c:v>
                </c:pt>
                <c:pt idx="5">
                  <c:v>32</c:v>
                </c:pt>
              </c:numCache>
            </c:numRef>
          </c:xVal>
          <c:yVal>
            <c:numRef>
              <c:f>Kostenanalyse!$I$14:$N$14</c:f>
              <c:numCache>
                <c:formatCode>0.000</c:formatCode>
                <c:ptCount val="6"/>
                <c:pt idx="0">
                  <c:v>8.2500000000000004E-2</c:v>
                </c:pt>
                <c:pt idx="1">
                  <c:v>8.2500000000000004E-2</c:v>
                </c:pt>
                <c:pt idx="2">
                  <c:v>8.2500000000000004E-2</c:v>
                </c:pt>
                <c:pt idx="3">
                  <c:v>8.2500000000000004E-2</c:v>
                </c:pt>
                <c:pt idx="4">
                  <c:v>8.2500000000000004E-2</c:v>
                </c:pt>
                <c:pt idx="5">
                  <c:v>8.2500000000000004E-2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6B9-4DBE-A8D6-D00C59E36690}"/>
            </c:ext>
          </c:extLst>
        </c:ser>
        <c:ser>
          <c:idx val="1"/>
          <c:order val="1"/>
          <c:tx>
            <c:strRef>
              <c:f>Kostenanalyse!$G$15</c:f>
              <c:strCache>
                <c:ptCount val="1"/>
                <c:pt idx="0">
                  <c:v>Maschine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Kostenanalyse!$I$5:$N$5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4</c:v>
                </c:pt>
                <c:pt idx="3">
                  <c:v>8</c:v>
                </c:pt>
                <c:pt idx="4">
                  <c:v>16</c:v>
                </c:pt>
                <c:pt idx="5">
                  <c:v>32</c:v>
                </c:pt>
              </c:numCache>
            </c:numRef>
          </c:xVal>
          <c:yVal>
            <c:numRef>
              <c:f>Kostenanalyse!$I$15:$N$15</c:f>
              <c:numCache>
                <c:formatCode>0.000</c:formatCode>
                <c:ptCount val="6"/>
                <c:pt idx="0">
                  <c:v>0.12551579598989179</c:v>
                </c:pt>
                <c:pt idx="1">
                  <c:v>7.3027372212300684E-2</c:v>
                </c:pt>
                <c:pt idx="2">
                  <c:v>4.678316032350513E-2</c:v>
                </c:pt>
                <c:pt idx="3">
                  <c:v>3.3661054379107352E-2</c:v>
                </c:pt>
                <c:pt idx="4">
                  <c:v>2.7100001406908457E-2</c:v>
                </c:pt>
                <c:pt idx="5">
                  <c:v>2.3819474920809013E-2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76B9-4DBE-A8D6-D00C59E36690}"/>
            </c:ext>
          </c:extLst>
        </c:ser>
        <c:ser>
          <c:idx val="2"/>
          <c:order val="2"/>
          <c:tx>
            <c:strRef>
              <c:f>Kostenanalyse!$G$16</c:f>
              <c:strCache>
                <c:ptCount val="1"/>
                <c:pt idx="0">
                  <c:v>Werkzeug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Kostenanalyse!$I$5:$N$5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4</c:v>
                </c:pt>
                <c:pt idx="3">
                  <c:v>8</c:v>
                </c:pt>
                <c:pt idx="4">
                  <c:v>16</c:v>
                </c:pt>
                <c:pt idx="5">
                  <c:v>32</c:v>
                </c:pt>
              </c:numCache>
            </c:numRef>
          </c:xVal>
          <c:yVal>
            <c:numRef>
              <c:f>Kostenanalyse!$I$16:$N$16</c:f>
              <c:numCache>
                <c:formatCode>0.000</c:formatCode>
                <c:ptCount val="6"/>
                <c:pt idx="0">
                  <c:v>2.7799999999999998E-2</c:v>
                </c:pt>
                <c:pt idx="1">
                  <c:v>4.4479999999999999E-2</c:v>
                </c:pt>
                <c:pt idx="2">
                  <c:v>7.1168000000000023E-2</c:v>
                </c:pt>
                <c:pt idx="3">
                  <c:v>0.11386880000000002</c:v>
                </c:pt>
                <c:pt idx="4">
                  <c:v>0.18219008000000009</c:v>
                </c:pt>
                <c:pt idx="5">
                  <c:v>0.29150412800000014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76B9-4DBE-A8D6-D00C59E36690}"/>
            </c:ext>
          </c:extLst>
        </c:ser>
        <c:ser>
          <c:idx val="3"/>
          <c:order val="3"/>
          <c:tx>
            <c:strRef>
              <c:f>Kostenanalyse!$G$17</c:f>
              <c:strCache>
                <c:ptCount val="1"/>
                <c:pt idx="0">
                  <c:v>Personal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Kostenanalyse!$I$5:$N$5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4</c:v>
                </c:pt>
                <c:pt idx="3">
                  <c:v>8</c:v>
                </c:pt>
                <c:pt idx="4">
                  <c:v>16</c:v>
                </c:pt>
                <c:pt idx="5">
                  <c:v>32</c:v>
                </c:pt>
              </c:numCache>
            </c:numRef>
          </c:xVal>
          <c:yVal>
            <c:numRef>
              <c:f>Kostenanalyse!$I$17:$N$17</c:f>
              <c:numCache>
                <c:formatCode>0.000</c:formatCode>
                <c:ptCount val="6"/>
                <c:pt idx="0">
                  <c:v>5.4770529159225499E-2</c:v>
                </c:pt>
                <c:pt idx="1">
                  <c:v>2.738526457961275E-2</c:v>
                </c:pt>
                <c:pt idx="2">
                  <c:v>1.3692632289806375E-2</c:v>
                </c:pt>
                <c:pt idx="3">
                  <c:v>6.8463161449031874E-3</c:v>
                </c:pt>
                <c:pt idx="4">
                  <c:v>3.4231580724515937E-3</c:v>
                </c:pt>
                <c:pt idx="5">
                  <c:v>1.7115790362257968E-3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76B9-4DBE-A8D6-D00C59E36690}"/>
            </c:ext>
          </c:extLst>
        </c:ser>
        <c:ser>
          <c:idx val="4"/>
          <c:order val="4"/>
          <c:tx>
            <c:strRef>
              <c:f>Kostenanalyse!$G$19</c:f>
              <c:strCache>
                <c:ptCount val="1"/>
                <c:pt idx="0">
                  <c:v>TOTAL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Kostenanalyse!$I$5:$N$5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4</c:v>
                </c:pt>
                <c:pt idx="3">
                  <c:v>8</c:v>
                </c:pt>
                <c:pt idx="4">
                  <c:v>16</c:v>
                </c:pt>
                <c:pt idx="5">
                  <c:v>32</c:v>
                </c:pt>
              </c:numCache>
            </c:numRef>
          </c:xVal>
          <c:yVal>
            <c:numRef>
              <c:f>Kostenanalyse!$I$19:$N$19</c:f>
              <c:numCache>
                <c:formatCode>0.000</c:formatCode>
                <c:ptCount val="6"/>
                <c:pt idx="0">
                  <c:v>0.29058632514911725</c:v>
                </c:pt>
                <c:pt idx="1">
                  <c:v>0.22739263679191341</c:v>
                </c:pt>
                <c:pt idx="2">
                  <c:v>0.21414379261331151</c:v>
                </c:pt>
                <c:pt idx="3">
                  <c:v>0.23687617052401058</c:v>
                </c:pt>
                <c:pt idx="4">
                  <c:v>0.29521323947936012</c:v>
                </c:pt>
                <c:pt idx="5">
                  <c:v>0.39953518195703497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76B9-4DBE-A8D6-D00C59E366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32052752"/>
        <c:axId val="1932047760"/>
      </c:scatterChart>
      <c:valAx>
        <c:axId val="19320527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CH"/>
                  <a:t>Fachzahl [-]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32047760"/>
        <c:crosses val="autoZero"/>
        <c:crossBetween val="midCat"/>
      </c:valAx>
      <c:valAx>
        <c:axId val="19320477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CH"/>
                  <a:t>Kostenanteile</a:t>
                </a:r>
                <a:r>
                  <a:rPr lang="de-CH" baseline="0"/>
                  <a:t> [CHF/Stk.]</a:t>
                </a:r>
                <a:endParaRPr lang="de-CH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3205275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252411</xdr:colOff>
      <xdr:row>20</xdr:row>
      <xdr:rowOff>9525</xdr:rowOff>
    </xdr:from>
    <xdr:to>
      <xdr:col>13</xdr:col>
      <xdr:colOff>600074</xdr:colOff>
      <xdr:row>28</xdr:row>
      <xdr:rowOff>95250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6E59863E-D01E-C372-D1E2-C7E4028186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ST-Design">
  <a:themeElements>
    <a:clrScheme name="OST-Farben_komplett">
      <a:dk1>
        <a:srgbClr val="191919"/>
      </a:dk1>
      <a:lt1>
        <a:srgbClr val="FFFFFF"/>
      </a:lt1>
      <a:dk2>
        <a:srgbClr val="8C195F"/>
      </a:dk2>
      <a:lt2>
        <a:srgbClr val="C6C6C6"/>
      </a:lt2>
      <a:accent1>
        <a:srgbClr val="56276D"/>
      </a:accent1>
      <a:accent2>
        <a:srgbClr val="C397C4"/>
      </a:accent2>
      <a:accent3>
        <a:srgbClr val="146C58"/>
      </a:accent3>
      <a:accent4>
        <a:srgbClr val="99CCB5"/>
      </a:accent4>
      <a:accent5>
        <a:srgbClr val="B21D19"/>
      </a:accent5>
      <a:accent6>
        <a:srgbClr val="EC867B"/>
      </a:accent6>
      <a:hlink>
        <a:srgbClr val="D72864"/>
      </a:hlink>
      <a:folHlink>
        <a:srgbClr val="8C195F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chemeClr val="accent1"/>
        </a:solidFill>
        <a:ln w="25400">
          <a:solidFill>
            <a:schemeClr val="accent1"/>
          </a:solidFill>
          <a:miter lim="800000"/>
        </a:ln>
        <a:effectLst/>
      </a:spPr>
      <a:bodyPr vertOverflow="clip" horzOverflow="clip" rtlCol="0" anchor="ctr"/>
      <a:lstStyle>
        <a:defPPr algn="ctr">
          <a:defRPr sz="1400" dirty="0">
            <a:solidFill>
              <a:schemeClr val="bg1"/>
            </a:solidFill>
          </a:defRPr>
        </a:defPPr>
      </a:lstStyle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>
        <a:ln w="25400" cap="flat">
          <a:solidFill>
            <a:schemeClr val="accent1"/>
          </a:solidFill>
          <a:miter lim="800000"/>
        </a:ln>
        <a:effectLst/>
      </a:spPr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  <a:txDef>
      <a:spPr>
        <a:solidFill>
          <a:schemeClr val="bg1"/>
        </a:solidFill>
        <a:ln w="25400">
          <a:solidFill>
            <a:schemeClr val="accent1"/>
          </a:solidFill>
          <a:miter lim="800000"/>
        </a:ln>
      </a:spPr>
      <a:bodyPr vertOverflow="clip" horzOverflow="clip" wrap="square" lIns="108000" tIns="108000" rIns="108000" bIns="108000" rtlCol="0" anchor="t">
        <a:normAutofit lnSpcReduction="10000"/>
      </a:bodyPr>
      <a:lstStyle>
        <a:defPPr marL="0" indent="0" algn="l">
          <a:spcAft>
            <a:spcPts val="600"/>
          </a:spcAft>
          <a:buClr>
            <a:schemeClr val="tx2"/>
          </a:buClr>
          <a:buFontTx/>
          <a:buNone/>
          <a:defRPr sz="1100" dirty="0" err="1" smtClean="0">
            <a:solidFill>
              <a:schemeClr val="tx1"/>
            </a:solidFill>
            <a:ea typeface="Roboto Medium" panose="02000000000000000000" pitchFamily="2" charset="0"/>
          </a:defRPr>
        </a:defPPr>
      </a:lstStyle>
    </a:txDef>
  </a:objectDefaults>
  <a:extraClrSchemeLst>
    <a:extraClrScheme>
      <a:clrScheme name="OST - Farben">
        <a:dk1>
          <a:srgbClr val="191919"/>
        </a:dk1>
        <a:lt1>
          <a:srgbClr val="FFFFFF"/>
        </a:lt1>
        <a:dk2>
          <a:srgbClr val="8C195F"/>
        </a:dk2>
        <a:lt2>
          <a:srgbClr val="D72864"/>
        </a:lt2>
        <a:accent1>
          <a:srgbClr val="56276D"/>
        </a:accent1>
        <a:accent2>
          <a:srgbClr val="C397C4"/>
        </a:accent2>
        <a:accent3>
          <a:srgbClr val="146C58"/>
        </a:accent3>
        <a:accent4>
          <a:srgbClr val="99CCB5"/>
        </a:accent4>
        <a:accent5>
          <a:srgbClr val="B21D19"/>
        </a:accent5>
        <a:accent6>
          <a:srgbClr val="EC867B"/>
        </a:accent6>
        <a:hlink>
          <a:srgbClr val="191919"/>
        </a:hlink>
        <a:folHlink>
          <a:srgbClr val="191919"/>
        </a:folHlink>
      </a:clrScheme>
      <a:clrMap bg1="lt1" tx1="dk1" bg2="lt2" tx2="dk2" accent1="accent1" accent2="accent2" accent3="accent3" accent4="accent4" accent5="accent5" accent6="accent6" hlink="hlink" folHlink="folHlink"/>
    </a:extraClrScheme>
  </a:extraClrSchemeLst>
  <a:custClrLst>
    <a:custClr name="OST Violett">
      <a:srgbClr val="9560A4"/>
    </a:custClr>
    <a:custClr name="OST Grün">
      <a:srgbClr val="1DAF8E"/>
    </a:custClr>
    <a:custClr name="OST Rot">
      <a:srgbClr val="E84E0F"/>
    </a:custClr>
    <a:custClr name="OST Blau">
      <a:srgbClr val="0086CD"/>
    </a:custClr>
    <a:custClr name="OST Orange">
      <a:srgbClr val="FBBA00"/>
    </a:custClr>
    <a:custClr name="Weiss">
      <a:srgbClr val="FFFFFF"/>
    </a:custClr>
    <a:custClr name="Weiss">
      <a:srgbClr val="FFFFFF"/>
    </a:custClr>
    <a:custClr name="OST Schwarz">
      <a:srgbClr val="191919"/>
    </a:custClr>
    <a:custClr name="OST Brombeer">
      <a:srgbClr val="8C195F"/>
    </a:custClr>
    <a:custClr name="OST Himbeer">
      <a:srgbClr val="D72864"/>
    </a:custClr>
    <a:custClr name="OST Dunkelviolett">
      <a:srgbClr val="6B3881"/>
    </a:custClr>
    <a:custClr name="OST Dunkelgrün">
      <a:srgbClr val="007E6B"/>
    </a:custClr>
    <a:custClr name="OST Dunkelrot">
      <a:srgbClr val="C32E15"/>
    </a:custClr>
    <a:custClr name="OST Dunkelblau">
      <a:srgbClr val="0073B0"/>
    </a:custClr>
    <a:custClr name="OST Dunkelorange">
      <a:srgbClr val="D18F00"/>
    </a:custClr>
    <a:custClr name="Weiss">
      <a:srgbClr val="FFFFFF"/>
    </a:custClr>
    <a:custClr name="Weiss">
      <a:srgbClr val="FFFFFF"/>
    </a:custClr>
    <a:custClr name="Weiss">
      <a:srgbClr val="FFFFFF"/>
    </a:custClr>
    <a:custClr name="Weiss">
      <a:srgbClr val="FFFFFF"/>
    </a:custClr>
    <a:custClr name="Weiss">
      <a:srgbClr val="FFFFFF"/>
    </a:custClr>
    <a:custClr name="OST Hellviolett">
      <a:srgbClr val="D0A9D0"/>
    </a:custClr>
    <a:custClr name="OST Hellgrün">
      <a:srgbClr val="A7D5C2"/>
    </a:custClr>
    <a:custClr name="OST Hellrot">
      <a:srgbClr val="F39A8B"/>
    </a:custClr>
    <a:custClr name="OST Hellblau">
      <a:srgbClr val="5FBFED"/>
    </a:custClr>
    <a:custClr name="OST Hellorange">
      <a:srgbClr val="FDD6AF"/>
    </a:custClr>
    <a:custClr name="Weiss">
      <a:srgbClr val="FFFFFF"/>
    </a:custClr>
    <a:custClr name="Weiss">
      <a:srgbClr val="FFFFFF"/>
    </a:custClr>
    <a:custClr name="Weiss">
      <a:srgbClr val="FFFFFF"/>
    </a:custClr>
    <a:custClr name="Weiss">
      <a:srgbClr val="FFFFFF"/>
    </a:custClr>
    <a:custClr name="Weiss">
      <a:srgbClr val="FFFFFF"/>
    </a:custClr>
  </a:custClrLst>
  <a:extLst>
    <a:ext uri="{05A4C25C-085E-4340-85A3-A5531E510DB2}">
      <thm15:themeFamily xmlns:thm15="http://schemas.microsoft.com/office/thememl/2012/main" name="OST-Design" id="{919AFD91-39B0-4744-99F2-DF28DEFF6AE6}" vid="{56D96B29-DD71-4AC0-8AF4-5ADCEDDD57C0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O54"/>
  <sheetViews>
    <sheetView showGridLines="0" tabSelected="1" zoomScaleNormal="100" workbookViewId="0">
      <selection activeCell="D6" sqref="D6"/>
    </sheetView>
  </sheetViews>
  <sheetFormatPr baseColWidth="10" defaultRowHeight="14"/>
  <cols>
    <col min="2" max="2" width="25.83203125" bestFit="1" customWidth="1"/>
    <col min="3" max="3" width="5.83203125" bestFit="1" customWidth="1"/>
    <col min="7" max="7" width="12" customWidth="1"/>
    <col min="8" max="8" width="5.08203125" bestFit="1" customWidth="1"/>
    <col min="9" max="14" width="8.58203125" customWidth="1"/>
  </cols>
  <sheetData>
    <row r="3" spans="1:15">
      <c r="A3" s="1" t="s">
        <v>45</v>
      </c>
      <c r="G3" s="1" t="s">
        <v>80</v>
      </c>
    </row>
    <row r="4" spans="1:15">
      <c r="I4" s="2"/>
      <c r="J4" s="2"/>
      <c r="K4" s="2"/>
      <c r="L4" s="2"/>
      <c r="M4" s="2"/>
      <c r="N4" s="2"/>
    </row>
    <row r="5" spans="1:15" ht="15.5">
      <c r="A5" s="30" t="s">
        <v>9</v>
      </c>
      <c r="B5" s="3"/>
      <c r="C5" s="3"/>
      <c r="D5" s="3"/>
      <c r="G5" s="10" t="s">
        <v>81</v>
      </c>
      <c r="H5" s="10" t="s">
        <v>84</v>
      </c>
      <c r="I5" s="13">
        <v>1</v>
      </c>
      <c r="J5" s="13">
        <v>2</v>
      </c>
      <c r="K5" s="13">
        <v>4</v>
      </c>
      <c r="L5" s="13">
        <v>8</v>
      </c>
      <c r="M5" s="13">
        <v>16</v>
      </c>
      <c r="N5" s="13">
        <v>32</v>
      </c>
    </row>
    <row r="6" spans="1:15" ht="15.5">
      <c r="B6" s="4" t="s">
        <v>0</v>
      </c>
      <c r="C6" s="4" t="s">
        <v>46</v>
      </c>
      <c r="D6" s="28">
        <v>500000</v>
      </c>
      <c r="E6" s="12" t="s">
        <v>1</v>
      </c>
      <c r="G6" s="16" t="s">
        <v>82</v>
      </c>
      <c r="H6" s="16" t="s">
        <v>87</v>
      </c>
      <c r="I6" s="17">
        <f>0.0001*$D$11*$D$40*I5</f>
        <v>180</v>
      </c>
      <c r="J6" s="17">
        <f>0.0001*$D$11*$D$40*J5</f>
        <v>360</v>
      </c>
      <c r="K6" s="17">
        <f t="shared" ref="K6:N6" si="0">0.0001*$D$11*$D$40*K5</f>
        <v>720</v>
      </c>
      <c r="L6" s="17">
        <f t="shared" si="0"/>
        <v>1440</v>
      </c>
      <c r="M6" s="17">
        <f t="shared" si="0"/>
        <v>2880</v>
      </c>
      <c r="N6" s="17">
        <f t="shared" si="0"/>
        <v>5760</v>
      </c>
      <c r="O6" s="12" t="s">
        <v>89</v>
      </c>
    </row>
    <row r="7" spans="1:15" ht="15.5">
      <c r="B7" s="4"/>
      <c r="C7" s="4"/>
      <c r="D7" s="6"/>
      <c r="E7" s="12"/>
      <c r="G7" s="16" t="s">
        <v>83</v>
      </c>
      <c r="H7" s="16" t="s">
        <v>88</v>
      </c>
      <c r="I7" s="18">
        <f>0.00000036*$D$12^1.5*$D$30*$D$32*$D$31^(-0.66)*LN(($D$36-($D$37+$D$39))/($D$38-($D$37+$D$39)))</f>
        <v>16.431158747767654</v>
      </c>
      <c r="J7" s="18">
        <f t="shared" ref="J7:N7" si="1">0.00000036*$D$12^1.5*$D$30*$D$32*$D$31^(-0.66)*LN(($D$36-($D$37+$D$39))/($D$38-($D$37+$D$39)))</f>
        <v>16.431158747767654</v>
      </c>
      <c r="K7" s="18">
        <f t="shared" si="1"/>
        <v>16.431158747767654</v>
      </c>
      <c r="L7" s="18">
        <f t="shared" si="1"/>
        <v>16.431158747767654</v>
      </c>
      <c r="M7" s="18">
        <f t="shared" si="1"/>
        <v>16.431158747767654</v>
      </c>
      <c r="N7" s="18">
        <f t="shared" si="1"/>
        <v>16.431158747767654</v>
      </c>
      <c r="O7" s="12" t="s">
        <v>6</v>
      </c>
    </row>
    <row r="8" spans="1:15">
      <c r="B8" s="4"/>
      <c r="C8" s="4"/>
      <c r="D8" s="6"/>
      <c r="E8" s="12"/>
    </row>
    <row r="9" spans="1:15" ht="15.5">
      <c r="A9" s="30" t="s">
        <v>8</v>
      </c>
      <c r="B9" s="8"/>
      <c r="C9" s="8"/>
      <c r="D9" s="9"/>
      <c r="E9" s="12"/>
      <c r="G9" s="4" t="s">
        <v>90</v>
      </c>
      <c r="H9" s="4" t="s">
        <v>91</v>
      </c>
      <c r="I9" s="15">
        <f t="shared" ref="I9:N9" si="2">$D$6*I7/(I5*3600)</f>
        <v>2282.1053816343965</v>
      </c>
      <c r="J9" s="15">
        <f t="shared" si="2"/>
        <v>1141.0526908171983</v>
      </c>
      <c r="K9" s="15">
        <f t="shared" si="2"/>
        <v>570.52634540859913</v>
      </c>
      <c r="L9" s="15">
        <f t="shared" si="2"/>
        <v>285.26317270429956</v>
      </c>
      <c r="M9" s="15">
        <f t="shared" si="2"/>
        <v>142.63158635214978</v>
      </c>
      <c r="N9" s="15">
        <f t="shared" si="2"/>
        <v>71.315793176074891</v>
      </c>
      <c r="O9" s="12" t="s">
        <v>92</v>
      </c>
    </row>
    <row r="10" spans="1:15" ht="15.5">
      <c r="B10" s="4" t="s">
        <v>2</v>
      </c>
      <c r="C10" s="4" t="s">
        <v>3</v>
      </c>
      <c r="D10" s="5">
        <v>30000</v>
      </c>
      <c r="E10" s="12" t="s">
        <v>78</v>
      </c>
      <c r="G10" s="4" t="s">
        <v>93</v>
      </c>
      <c r="H10" s="4" t="s">
        <v>94</v>
      </c>
      <c r="I10" s="6">
        <f>$D$6*$D$10*$D$30/1000000000</f>
        <v>16500</v>
      </c>
      <c r="J10" s="6">
        <f t="shared" ref="J10:N10" si="3">$D$6*$D$10*$D$30/1000000000</f>
        <v>16500</v>
      </c>
      <c r="K10" s="6">
        <f t="shared" si="3"/>
        <v>16500</v>
      </c>
      <c r="L10" s="6">
        <f t="shared" si="3"/>
        <v>16500</v>
      </c>
      <c r="M10" s="6">
        <f t="shared" si="3"/>
        <v>16500</v>
      </c>
      <c r="N10" s="6">
        <f t="shared" si="3"/>
        <v>16500</v>
      </c>
      <c r="O10" s="12" t="s">
        <v>95</v>
      </c>
    </row>
    <row r="11" spans="1:15" ht="15.5">
      <c r="B11" s="4" t="s">
        <v>4</v>
      </c>
      <c r="C11" s="4" t="s">
        <v>47</v>
      </c>
      <c r="D11" s="5">
        <v>2000</v>
      </c>
      <c r="E11" s="12" t="s">
        <v>79</v>
      </c>
      <c r="G11" s="4" t="s">
        <v>108</v>
      </c>
      <c r="H11" s="7" t="s">
        <v>48</v>
      </c>
      <c r="I11" s="6">
        <f t="shared" ref="I11:N11" si="4">$D$20*$D$47^((LOG(I5)/LOG(2))-(LOG($D$21)/LOG(2)))</f>
        <v>30000</v>
      </c>
      <c r="J11" s="6">
        <f t="shared" si="4"/>
        <v>48000</v>
      </c>
      <c r="K11" s="6">
        <f t="shared" si="4"/>
        <v>76800.000000000015</v>
      </c>
      <c r="L11" s="6">
        <f t="shared" si="4"/>
        <v>122880.00000000003</v>
      </c>
      <c r="M11" s="6">
        <f t="shared" si="4"/>
        <v>196608.00000000009</v>
      </c>
      <c r="N11" s="6">
        <f t="shared" si="4"/>
        <v>314572.80000000016</v>
      </c>
      <c r="O11" s="12" t="s">
        <v>38</v>
      </c>
    </row>
    <row r="12" spans="1:15">
      <c r="B12" s="4" t="s">
        <v>5</v>
      </c>
      <c r="C12" s="4" t="s">
        <v>6</v>
      </c>
      <c r="D12" s="5">
        <v>3</v>
      </c>
      <c r="E12" s="12" t="s">
        <v>7</v>
      </c>
    </row>
    <row r="13" spans="1:15">
      <c r="B13" s="4"/>
      <c r="C13" s="4"/>
      <c r="D13" s="6"/>
      <c r="E13" s="12"/>
      <c r="G13" s="4" t="s">
        <v>96</v>
      </c>
      <c r="H13" s="4"/>
      <c r="I13" s="4"/>
      <c r="J13" s="4"/>
      <c r="K13" s="4"/>
      <c r="L13" s="4"/>
      <c r="M13" s="4"/>
      <c r="N13" s="4"/>
    </row>
    <row r="14" spans="1:15" ht="15.5">
      <c r="B14" s="4"/>
      <c r="C14" s="4"/>
      <c r="D14" s="6"/>
      <c r="E14" s="12"/>
      <c r="G14" s="19" t="s">
        <v>10</v>
      </c>
      <c r="H14" s="19" t="s">
        <v>105</v>
      </c>
      <c r="I14" s="31">
        <f t="shared" ref="I14:N14" si="5">$D$10*$D$30/1000000000*$D$29</f>
        <v>8.2500000000000004E-2</v>
      </c>
      <c r="J14" s="31">
        <f t="shared" si="5"/>
        <v>8.2500000000000004E-2</v>
      </c>
      <c r="K14" s="31">
        <f t="shared" si="5"/>
        <v>8.2500000000000004E-2</v>
      </c>
      <c r="L14" s="31">
        <f t="shared" si="5"/>
        <v>8.2500000000000004E-2</v>
      </c>
      <c r="M14" s="31">
        <f t="shared" si="5"/>
        <v>8.2500000000000004E-2</v>
      </c>
      <c r="N14" s="31">
        <f t="shared" si="5"/>
        <v>8.2500000000000004E-2</v>
      </c>
      <c r="O14" s="26" t="s">
        <v>97</v>
      </c>
    </row>
    <row r="15" spans="1:15" ht="15.5">
      <c r="A15" s="30" t="s">
        <v>10</v>
      </c>
      <c r="B15" s="8"/>
      <c r="C15" s="8"/>
      <c r="D15" s="9"/>
      <c r="E15" s="12"/>
      <c r="G15" s="20" t="s">
        <v>98</v>
      </c>
      <c r="H15" s="20" t="s">
        <v>99</v>
      </c>
      <c r="I15" s="21">
        <f t="shared" ref="I15:N15" si="6">I9*(15+0.025*I6+IF($D$37&gt;20,$D$53,0)+IF($D$26="Ja",$D$52,0))/$D$6</f>
        <v>0.12551579598989179</v>
      </c>
      <c r="J15" s="21">
        <f t="shared" si="6"/>
        <v>7.3027372212300684E-2</v>
      </c>
      <c r="K15" s="21">
        <f t="shared" si="6"/>
        <v>4.678316032350513E-2</v>
      </c>
      <c r="L15" s="21">
        <f t="shared" si="6"/>
        <v>3.3661054379107352E-2</v>
      </c>
      <c r="M15" s="21">
        <f t="shared" si="6"/>
        <v>2.7100001406908457E-2</v>
      </c>
      <c r="N15" s="21">
        <f t="shared" si="6"/>
        <v>2.3819474920809013E-2</v>
      </c>
      <c r="O15" s="26" t="s">
        <v>97</v>
      </c>
    </row>
    <row r="16" spans="1:15" ht="15.5">
      <c r="B16" s="4" t="s">
        <v>11</v>
      </c>
      <c r="C16" s="4"/>
      <c r="D16" s="5" t="s">
        <v>113</v>
      </c>
      <c r="E16" s="12"/>
      <c r="G16" s="22" t="s">
        <v>36</v>
      </c>
      <c r="H16" s="22" t="s">
        <v>106</v>
      </c>
      <c r="I16" s="23">
        <f t="shared" ref="I16:N16" si="7">$D$20*$D$47^((LOG(I5)/LOG(2))-(LOG($D$21)/LOG(2)))/$D$6*(1/$D$45+$D$44+$D$46)</f>
        <v>2.7799999999999998E-2</v>
      </c>
      <c r="J16" s="23">
        <f t="shared" si="7"/>
        <v>4.4479999999999999E-2</v>
      </c>
      <c r="K16" s="23">
        <f t="shared" si="7"/>
        <v>7.1168000000000023E-2</v>
      </c>
      <c r="L16" s="23">
        <f t="shared" si="7"/>
        <v>0.11386880000000002</v>
      </c>
      <c r="M16" s="23">
        <f t="shared" si="7"/>
        <v>0.18219008000000009</v>
      </c>
      <c r="N16" s="23">
        <f t="shared" si="7"/>
        <v>0.29150412800000014</v>
      </c>
      <c r="O16" s="26" t="s">
        <v>97</v>
      </c>
    </row>
    <row r="17" spans="1:15" ht="15.5">
      <c r="B17" s="4"/>
      <c r="C17" s="4"/>
      <c r="D17" s="6"/>
      <c r="E17" s="12"/>
      <c r="G17" s="24" t="s">
        <v>103</v>
      </c>
      <c r="H17" s="24" t="s">
        <v>104</v>
      </c>
      <c r="I17" s="25">
        <f t="shared" ref="I17:N17" si="8">I9*(1-$D$25/100)*$D$54/$D$6</f>
        <v>5.4770529159225499E-2</v>
      </c>
      <c r="J17" s="25">
        <f t="shared" si="8"/>
        <v>2.738526457961275E-2</v>
      </c>
      <c r="K17" s="25">
        <f t="shared" si="8"/>
        <v>1.3692632289806375E-2</v>
      </c>
      <c r="L17" s="25">
        <f t="shared" si="8"/>
        <v>6.8463161449031874E-3</v>
      </c>
      <c r="M17" s="25">
        <f t="shared" si="8"/>
        <v>3.4231580724515937E-3</v>
      </c>
      <c r="N17" s="25">
        <f t="shared" si="8"/>
        <v>1.7115790362257968E-3</v>
      </c>
      <c r="O17" s="26" t="s">
        <v>97</v>
      </c>
    </row>
    <row r="18" spans="1:15">
      <c r="B18" s="4"/>
      <c r="C18" s="4"/>
      <c r="D18" s="6"/>
      <c r="E18" s="12"/>
      <c r="O18" s="27"/>
    </row>
    <row r="19" spans="1:15" ht="15.5" thickBot="1">
      <c r="A19" s="30" t="s">
        <v>36</v>
      </c>
      <c r="B19" s="8"/>
      <c r="C19" s="8"/>
      <c r="D19" s="9"/>
      <c r="E19" s="12"/>
      <c r="G19" s="32" t="s">
        <v>107</v>
      </c>
      <c r="H19" s="33" t="s">
        <v>115</v>
      </c>
      <c r="I19" s="34">
        <f t="shared" ref="I19:N19" si="9">SUM(I14:I17)</f>
        <v>0.29058632514911725</v>
      </c>
      <c r="J19" s="34">
        <f t="shared" si="9"/>
        <v>0.22739263679191341</v>
      </c>
      <c r="K19" s="34">
        <f t="shared" si="9"/>
        <v>0.21414379261331151</v>
      </c>
      <c r="L19" s="34">
        <f t="shared" si="9"/>
        <v>0.23687617052401058</v>
      </c>
      <c r="M19" s="34">
        <f t="shared" si="9"/>
        <v>0.29521323947936012</v>
      </c>
      <c r="N19" s="34">
        <f t="shared" si="9"/>
        <v>0.39953518195703497</v>
      </c>
      <c r="O19" s="26" t="s">
        <v>97</v>
      </c>
    </row>
    <row r="20" spans="1:15" ht="16" thickTop="1">
      <c r="B20" s="4" t="s">
        <v>37</v>
      </c>
      <c r="C20" s="7" t="s">
        <v>48</v>
      </c>
      <c r="D20" s="5">
        <v>30000</v>
      </c>
      <c r="E20" s="12" t="s">
        <v>38</v>
      </c>
    </row>
    <row r="21" spans="1:15" ht="15.5">
      <c r="B21" s="4" t="s">
        <v>39</v>
      </c>
      <c r="C21" s="4" t="s">
        <v>53</v>
      </c>
      <c r="D21" s="5">
        <v>1</v>
      </c>
      <c r="E21" s="12"/>
    </row>
    <row r="22" spans="1:15">
      <c r="B22" s="4"/>
      <c r="C22" s="4"/>
      <c r="D22" s="4"/>
      <c r="E22" s="12"/>
    </row>
    <row r="23" spans="1:15">
      <c r="B23" s="4"/>
      <c r="C23" s="4"/>
      <c r="D23" s="4"/>
      <c r="E23" s="12"/>
    </row>
    <row r="24" spans="1:15">
      <c r="A24" s="30" t="s">
        <v>16</v>
      </c>
      <c r="B24" s="8"/>
      <c r="C24" s="8"/>
      <c r="D24" s="9"/>
      <c r="E24" s="12"/>
    </row>
    <row r="25" spans="1:15">
      <c r="B25" s="4" t="s">
        <v>74</v>
      </c>
      <c r="C25" s="7" t="s">
        <v>75</v>
      </c>
      <c r="D25" s="5">
        <v>80</v>
      </c>
      <c r="E25" s="12" t="s">
        <v>76</v>
      </c>
    </row>
    <row r="26" spans="1:15">
      <c r="B26" s="4" t="s">
        <v>100</v>
      </c>
      <c r="C26" s="7" t="s">
        <v>101</v>
      </c>
      <c r="D26" s="5" t="s">
        <v>102</v>
      </c>
      <c r="E26" s="12"/>
    </row>
    <row r="27" spans="1:15" ht="108" customHeight="1">
      <c r="B27" s="4"/>
      <c r="C27" s="4"/>
      <c r="D27" s="4"/>
      <c r="E27" s="12"/>
    </row>
    <row r="28" spans="1:15">
      <c r="A28" s="3" t="s">
        <v>60</v>
      </c>
      <c r="B28" s="8"/>
      <c r="C28" s="8"/>
      <c r="D28" s="8"/>
      <c r="E28" s="12"/>
    </row>
    <row r="29" spans="1:15" ht="15.5">
      <c r="B29" s="4" t="s">
        <v>12</v>
      </c>
      <c r="C29" s="4" t="s">
        <v>54</v>
      </c>
      <c r="D29" s="13">
        <f>HLOOKUP(Kostenanalyse!$D$16,Werkstoffe!$D$1:$J$9,2,FALSE)</f>
        <v>2.5</v>
      </c>
      <c r="E29" s="12" t="s">
        <v>15</v>
      </c>
    </row>
    <row r="30" spans="1:15">
      <c r="B30" s="4" t="s">
        <v>27</v>
      </c>
      <c r="C30" s="11" t="s">
        <v>28</v>
      </c>
      <c r="D30" s="13">
        <f>HLOOKUP(Kostenanalyse!$D$16,Werkstoffe!$D$1:$J$9,3,FALSE)</f>
        <v>1100</v>
      </c>
      <c r="E30" s="12" t="s">
        <v>77</v>
      </c>
    </row>
    <row r="31" spans="1:15">
      <c r="B31" s="4" t="s">
        <v>30</v>
      </c>
      <c r="C31" s="11" t="s">
        <v>31</v>
      </c>
      <c r="D31" s="13">
        <f>HLOOKUP(Kostenanalyse!$D$16,Werkstoffe!$D$1:$J$9,4,FALSE)</f>
        <v>0.2</v>
      </c>
      <c r="E31" s="12" t="s">
        <v>32</v>
      </c>
    </row>
    <row r="32" spans="1:15" ht="15.5">
      <c r="B32" s="4" t="s">
        <v>33</v>
      </c>
      <c r="C32" s="4" t="s">
        <v>55</v>
      </c>
      <c r="D32" s="13">
        <f>HLOOKUP(Kostenanalyse!$D$16,Werkstoffe!$D$1:$J$9,5,FALSE)</f>
        <v>1500</v>
      </c>
      <c r="E32" s="12" t="s">
        <v>35</v>
      </c>
    </row>
    <row r="33" spans="1:7">
      <c r="B33" s="4"/>
      <c r="C33" s="4"/>
      <c r="D33" s="6"/>
      <c r="E33" s="12"/>
    </row>
    <row r="34" spans="1:7">
      <c r="B34" s="4"/>
      <c r="C34" s="4"/>
      <c r="D34" s="6"/>
      <c r="E34" s="12"/>
      <c r="G34" s="35"/>
    </row>
    <row r="35" spans="1:7">
      <c r="A35" s="3" t="s">
        <v>61</v>
      </c>
      <c r="B35" s="8"/>
      <c r="C35" s="8"/>
      <c r="D35" s="9"/>
      <c r="E35" s="12"/>
    </row>
    <row r="36" spans="1:7" ht="15.5">
      <c r="B36" s="4" t="s">
        <v>17</v>
      </c>
      <c r="C36" s="4" t="s">
        <v>56</v>
      </c>
      <c r="D36" s="13">
        <f>HLOOKUP(Kostenanalyse!$D$16,Werkstoffe!$D$1:$J$9,6,FALSE)</f>
        <v>255</v>
      </c>
      <c r="E36" s="12" t="s">
        <v>19</v>
      </c>
    </row>
    <row r="37" spans="1:7" ht="15.5">
      <c r="B37" s="4" t="s">
        <v>20</v>
      </c>
      <c r="C37" s="4" t="s">
        <v>57</v>
      </c>
      <c r="D37" s="13">
        <f>HLOOKUP(Kostenanalyse!$D$16,Werkstoffe!$D$1:$J$9,7,FALSE)</f>
        <v>90</v>
      </c>
      <c r="E37" s="12" t="s">
        <v>19</v>
      </c>
    </row>
    <row r="38" spans="1:7" ht="15.5">
      <c r="B38" s="4" t="s">
        <v>22</v>
      </c>
      <c r="C38" s="4" t="s">
        <v>58</v>
      </c>
      <c r="D38" s="13">
        <f>HLOOKUP(Kostenanalyse!$D$16,Werkstoffe!$D$1:$J$9,8,FALSE)</f>
        <v>125</v>
      </c>
      <c r="E38" s="12" t="s">
        <v>19</v>
      </c>
    </row>
    <row r="39" spans="1:7">
      <c r="B39" s="4" t="s">
        <v>85</v>
      </c>
      <c r="C39" s="14" t="s">
        <v>86</v>
      </c>
      <c r="D39" s="29">
        <f>$D$36*SQRT($D$30*$D$31*$D$32)/14000</f>
        <v>10.463310534765697</v>
      </c>
      <c r="E39" s="12" t="s">
        <v>19</v>
      </c>
    </row>
    <row r="40" spans="1:7" ht="15.5">
      <c r="B40" s="4" t="s">
        <v>24</v>
      </c>
      <c r="C40" s="4" t="s">
        <v>59</v>
      </c>
      <c r="D40" s="13">
        <f>HLOOKUP(Kostenanalyse!$D$16,Werkstoffe!$D$1:$J$9,9,FALSE)</f>
        <v>900</v>
      </c>
      <c r="E40" s="12" t="s">
        <v>26</v>
      </c>
    </row>
    <row r="41" spans="1:7">
      <c r="B41" s="4"/>
      <c r="C41" s="4"/>
      <c r="D41" s="6"/>
      <c r="E41" s="12"/>
    </row>
    <row r="42" spans="1:7">
      <c r="B42" s="4"/>
      <c r="C42" s="4"/>
      <c r="D42" s="6"/>
      <c r="E42" s="12"/>
    </row>
    <row r="43" spans="1:7">
      <c r="A43" s="3" t="s">
        <v>62</v>
      </c>
      <c r="B43" s="8"/>
      <c r="C43" s="8"/>
      <c r="D43" s="9"/>
      <c r="E43" s="12"/>
    </row>
    <row r="44" spans="1:7" ht="15.5">
      <c r="B44" s="4" t="s">
        <v>40</v>
      </c>
      <c r="C44" s="7" t="s">
        <v>49</v>
      </c>
      <c r="D44" s="13">
        <v>0.08</v>
      </c>
      <c r="E44" s="12"/>
    </row>
    <row r="45" spans="1:7" ht="15.5">
      <c r="B45" s="4" t="s">
        <v>41</v>
      </c>
      <c r="C45" s="7" t="s">
        <v>50</v>
      </c>
      <c r="D45" s="13">
        <v>3</v>
      </c>
      <c r="E45" s="12" t="s">
        <v>42</v>
      </c>
    </row>
    <row r="46" spans="1:7" ht="15.5">
      <c r="B46" s="4" t="s">
        <v>43</v>
      </c>
      <c r="C46" s="7" t="s">
        <v>51</v>
      </c>
      <c r="D46" s="13">
        <v>0.05</v>
      </c>
      <c r="E46" s="12"/>
    </row>
    <row r="47" spans="1:7" ht="15.5">
      <c r="B47" s="4" t="s">
        <v>44</v>
      </c>
      <c r="C47" s="7" t="s">
        <v>52</v>
      </c>
      <c r="D47" s="13">
        <v>1.6</v>
      </c>
      <c r="E47" s="12"/>
    </row>
    <row r="48" spans="1:7">
      <c r="D48" s="2"/>
      <c r="E48" s="12"/>
    </row>
    <row r="49" spans="1:5">
      <c r="D49" s="2"/>
      <c r="E49" s="12"/>
    </row>
    <row r="50" spans="1:5">
      <c r="A50" s="3" t="s">
        <v>63</v>
      </c>
      <c r="B50" s="8"/>
      <c r="C50" s="8"/>
      <c r="D50" s="9"/>
      <c r="E50" s="12"/>
    </row>
    <row r="51" spans="1:5" ht="15.5">
      <c r="B51" s="4" t="s">
        <v>64</v>
      </c>
      <c r="C51" s="7" t="s">
        <v>65</v>
      </c>
      <c r="D51" s="13" t="s">
        <v>66</v>
      </c>
      <c r="E51" s="12" t="s">
        <v>69</v>
      </c>
    </row>
    <row r="52" spans="1:5" ht="15.5">
      <c r="B52" s="4" t="s">
        <v>67</v>
      </c>
      <c r="C52" s="7" t="s">
        <v>68</v>
      </c>
      <c r="D52" s="13">
        <v>15</v>
      </c>
      <c r="E52" s="12" t="s">
        <v>69</v>
      </c>
    </row>
    <row r="53" spans="1:5" ht="15.5">
      <c r="B53" s="4" t="s">
        <v>70</v>
      </c>
      <c r="C53" s="7" t="s">
        <v>71</v>
      </c>
      <c r="D53" s="13">
        <v>8</v>
      </c>
      <c r="E53" s="12" t="s">
        <v>69</v>
      </c>
    </row>
    <row r="54" spans="1:5" ht="15.5">
      <c r="B54" s="4" t="s">
        <v>72</v>
      </c>
      <c r="C54" s="7" t="s">
        <v>73</v>
      </c>
      <c r="D54" s="13">
        <v>60</v>
      </c>
      <c r="E54" s="12" t="s">
        <v>69</v>
      </c>
    </row>
  </sheetData>
  <dataValidations count="1">
    <dataValidation type="list" allowBlank="1" showInputMessage="1" showErrorMessage="1" sqref="D26" xr:uid="{A963F872-5973-43A5-A11C-4CD879F2F0B4}">
      <formula1>"Ja,Nein"</formula1>
    </dataValidation>
  </dataValidations>
  <pageMargins left="0.59055118110236227" right="0.59055118110236227" top="1.3779527559055118" bottom="0.78740157480314965" header="0.39370078740157483" footer="0.19685039370078741"/>
  <pageSetup paperSize="9" orientation="landscape" horizontalDpi="1200" verticalDpi="1200" r:id="rId1"/>
  <headerFooter scaleWithDoc="0">
    <oddHeader>&amp;L&amp;"-,Fett"&amp;16&amp;K8C195F&amp;A&amp;R&amp;G</oddHeader>
    <oddFooter>&amp;L&amp;8&amp;F&amp;C&amp;8&amp;D&amp;R&amp;8Seite &amp;P von &amp;N</oddFooter>
    <firstHeader>&amp;L&amp;14&amp;K8C195F&amp;A&amp;R&amp;G</firstHeader>
    <firstFooter>&amp;L&amp;8&amp;F&amp;R&amp;8Seite &amp;P von &amp;N</firstFooter>
  </headerFooter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555E131-4F2D-47F3-BF40-2B94A793094A}">
          <x14:formula1>
            <xm:f>Werkstoffe!$D$1:$J$1</xm:f>
          </x14:formula1>
          <xm:sqref>D16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CB83F6-C0DD-45EC-8A7D-800BBA0BE6DF}">
  <dimension ref="A1:J9"/>
  <sheetViews>
    <sheetView topLeftCell="B1" workbookViewId="0">
      <selection activeCell="I13" sqref="I13"/>
    </sheetView>
  </sheetViews>
  <sheetFormatPr baseColWidth="10" defaultRowHeight="14"/>
  <cols>
    <col min="1" max="1" width="23.75" bestFit="1" customWidth="1"/>
    <col min="2" max="2" width="6.58203125" customWidth="1"/>
  </cols>
  <sheetData>
    <row r="1" spans="1:10">
      <c r="D1" s="2" t="s">
        <v>14</v>
      </c>
      <c r="E1" s="2" t="s">
        <v>111</v>
      </c>
      <c r="F1" s="2" t="s">
        <v>112</v>
      </c>
      <c r="G1" s="2" t="s">
        <v>109</v>
      </c>
      <c r="H1" s="2" t="s">
        <v>113</v>
      </c>
      <c r="I1" s="2" t="s">
        <v>110</v>
      </c>
      <c r="J1" s="2" t="s">
        <v>114</v>
      </c>
    </row>
    <row r="2" spans="1:10">
      <c r="A2" t="s">
        <v>12</v>
      </c>
      <c r="B2" t="s">
        <v>13</v>
      </c>
      <c r="C2" s="2" t="s">
        <v>15</v>
      </c>
      <c r="D2" s="2">
        <v>1.25</v>
      </c>
      <c r="E2">
        <v>1.2</v>
      </c>
      <c r="F2">
        <v>6</v>
      </c>
      <c r="G2">
        <v>0.9</v>
      </c>
      <c r="H2">
        <v>2.5</v>
      </c>
      <c r="I2">
        <v>3.5</v>
      </c>
      <c r="J2">
        <v>2.5</v>
      </c>
    </row>
    <row r="3" spans="1:10">
      <c r="A3" t="s">
        <v>27</v>
      </c>
      <c r="B3" t="s">
        <v>28</v>
      </c>
      <c r="C3" s="2" t="s">
        <v>29</v>
      </c>
      <c r="D3" s="2">
        <v>930</v>
      </c>
      <c r="E3">
        <v>940</v>
      </c>
      <c r="F3">
        <v>1020</v>
      </c>
      <c r="G3">
        <v>740</v>
      </c>
      <c r="H3">
        <v>1100</v>
      </c>
      <c r="I3">
        <v>950</v>
      </c>
      <c r="J3">
        <v>1160</v>
      </c>
    </row>
    <row r="4" spans="1:10">
      <c r="A4" t="s">
        <v>30</v>
      </c>
      <c r="B4" t="s">
        <v>31</v>
      </c>
      <c r="C4" s="2" t="s">
        <v>32</v>
      </c>
      <c r="D4" s="2">
        <v>0.16</v>
      </c>
      <c r="E4">
        <v>0.155</v>
      </c>
      <c r="F4">
        <v>0.214</v>
      </c>
      <c r="G4">
        <v>0.17</v>
      </c>
      <c r="H4">
        <v>0.2</v>
      </c>
      <c r="I4">
        <v>0.19</v>
      </c>
      <c r="J4">
        <v>0.17</v>
      </c>
    </row>
    <row r="5" spans="1:10">
      <c r="A5" t="s">
        <v>33</v>
      </c>
      <c r="B5" t="s">
        <v>34</v>
      </c>
      <c r="C5" s="2" t="s">
        <v>35</v>
      </c>
      <c r="D5" s="2">
        <v>1400</v>
      </c>
      <c r="E5">
        <v>1300</v>
      </c>
      <c r="F5">
        <v>1170</v>
      </c>
      <c r="G5">
        <v>1700</v>
      </c>
      <c r="H5">
        <v>1500</v>
      </c>
      <c r="I5">
        <v>1700</v>
      </c>
      <c r="J5">
        <v>1300</v>
      </c>
    </row>
    <row r="6" spans="1:10">
      <c r="A6" t="s">
        <v>17</v>
      </c>
      <c r="B6" t="s">
        <v>18</v>
      </c>
      <c r="C6" s="2" t="s">
        <v>19</v>
      </c>
      <c r="D6" s="2">
        <v>250</v>
      </c>
      <c r="E6">
        <v>240</v>
      </c>
      <c r="F6">
        <v>320</v>
      </c>
      <c r="G6">
        <v>240</v>
      </c>
      <c r="H6">
        <v>255</v>
      </c>
      <c r="I6">
        <v>300</v>
      </c>
      <c r="J6">
        <v>215</v>
      </c>
    </row>
    <row r="7" spans="1:10">
      <c r="A7" t="s">
        <v>20</v>
      </c>
      <c r="B7" t="s">
        <v>21</v>
      </c>
      <c r="C7" s="2" t="s">
        <v>19</v>
      </c>
      <c r="D7" s="2">
        <v>40</v>
      </c>
      <c r="E7">
        <v>20</v>
      </c>
      <c r="F7">
        <v>80</v>
      </c>
      <c r="G7">
        <v>20</v>
      </c>
      <c r="H7">
        <v>90</v>
      </c>
      <c r="I7">
        <v>80</v>
      </c>
      <c r="J7">
        <v>90</v>
      </c>
    </row>
    <row r="8" spans="1:10">
      <c r="A8" t="s">
        <v>22</v>
      </c>
      <c r="B8" t="s">
        <v>23</v>
      </c>
      <c r="C8" s="2" t="s">
        <v>19</v>
      </c>
      <c r="D8" s="2">
        <v>80</v>
      </c>
      <c r="E8">
        <v>70</v>
      </c>
      <c r="F8">
        <v>130</v>
      </c>
      <c r="G8">
        <v>70</v>
      </c>
      <c r="H8">
        <v>125</v>
      </c>
      <c r="I8">
        <v>180</v>
      </c>
      <c r="J8">
        <v>135</v>
      </c>
    </row>
    <row r="9" spans="1:10">
      <c r="A9" t="s">
        <v>24</v>
      </c>
      <c r="B9" t="s">
        <v>25</v>
      </c>
      <c r="C9" s="2" t="s">
        <v>26</v>
      </c>
      <c r="D9" s="2">
        <v>600</v>
      </c>
      <c r="E9">
        <v>750</v>
      </c>
      <c r="F9">
        <v>1000</v>
      </c>
      <c r="G9">
        <v>750</v>
      </c>
      <c r="H9">
        <v>900</v>
      </c>
      <c r="I9">
        <v>700</v>
      </c>
      <c r="J9">
        <v>1000</v>
      </c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ad66ac8b-a0d6-471b-a9a3-42be27d96eff">
      <UserInfo>
        <DisplayName>Mitglieder von TS-OST Vorlagen</DisplayName>
        <AccountId>8</AccountId>
        <AccountType/>
      </UserInfo>
    </SharedWithUsers>
    <lcf76f155ced4ddcb4097134ff3c332f xmlns="7cbc8f1c-7aec-4c0f-94f7-d7a778b1f150">
      <Terms xmlns="http://schemas.microsoft.com/office/infopath/2007/PartnerControls"/>
    </lcf76f155ced4ddcb4097134ff3c332f>
    <TaxCatchAll xmlns="ad66ac8b-a0d6-471b-a9a3-42be27d96eff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C17A725C2F7F14DA7BD4390B8CC10C5" ma:contentTypeVersion="15" ma:contentTypeDescription="Ein neues Dokument erstellen." ma:contentTypeScope="" ma:versionID="159b6da2d1ec65df10cba4dfe816be36">
  <xsd:schema xmlns:xsd="http://www.w3.org/2001/XMLSchema" xmlns:xs="http://www.w3.org/2001/XMLSchema" xmlns:p="http://schemas.microsoft.com/office/2006/metadata/properties" xmlns:ns2="7cbc8f1c-7aec-4c0f-94f7-d7a778b1f150" xmlns:ns3="ad66ac8b-a0d6-471b-a9a3-42be27d96eff" targetNamespace="http://schemas.microsoft.com/office/2006/metadata/properties" ma:root="true" ma:fieldsID="594609bf399d9187ee6bcf5731293df1" ns2:_="" ns3:_="">
    <xsd:import namespace="7cbc8f1c-7aec-4c0f-94f7-d7a778b1f150"/>
    <xsd:import namespace="ad66ac8b-a0d6-471b-a9a3-42be27d96ef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bc8f1c-7aec-4c0f-94f7-d7a778b1f15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2" nillable="true" ma:displayName="Length (seconds)" ma:internalName="MediaLengthInSeconds" ma:readOnly="true">
      <xsd:simpleType>
        <xsd:restriction base="dms:Unknown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Bildmarkierungen" ma:readOnly="false" ma:fieldId="{5cf76f15-5ced-4ddc-b409-7134ff3c332f}" ma:taxonomyMulti="true" ma:sspId="f212c26d-ba8a-401b-a725-3045b2045bc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66ac8b-a0d6-471b-a9a3-42be27d96e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96137c87-629c-40fa-aef6-d0ea829924dd}" ma:internalName="TaxCatchAll" ma:showField="CatchAllData" ma:web="ad66ac8b-a0d6-471b-a9a3-42be27d96ef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7018B6B-D4AA-443A-BCD7-5BF0DA49B989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1d6d76e0-0554-4080-b174-a35183ad7628"/>
    <ds:schemaRef ds:uri="http://www.w3.org/XML/1998/namespace"/>
    <ds:schemaRef ds:uri="f32a0372-9749-4d12-8c96-d2a077a726c4"/>
  </ds:schemaRefs>
</ds:datastoreItem>
</file>

<file path=customXml/itemProps2.xml><?xml version="1.0" encoding="utf-8"?>
<ds:datastoreItem xmlns:ds="http://schemas.openxmlformats.org/officeDocument/2006/customXml" ds:itemID="{F4F09DBD-C28C-4947-AA4F-916FB5EC7BD7}"/>
</file>

<file path=customXml/itemProps3.xml><?xml version="1.0" encoding="utf-8"?>
<ds:datastoreItem xmlns:ds="http://schemas.openxmlformats.org/officeDocument/2006/customXml" ds:itemID="{8F7A28D8-9A66-436A-8318-B9E1D7666C1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Kostenanalyse</vt:lpstr>
      <vt:lpstr>Werkstoffe</vt:lpstr>
    </vt:vector>
  </TitlesOfParts>
  <Company>OST - Ostschweizer Fachhochschule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Studer</dc:creator>
  <cp:lastModifiedBy>Mario Studer</cp:lastModifiedBy>
  <cp:lastPrinted>2021-07-08T14:50:37Z</cp:lastPrinted>
  <dcterms:created xsi:type="dcterms:W3CDTF">2021-02-04T07:34:36Z</dcterms:created>
  <dcterms:modified xsi:type="dcterms:W3CDTF">2023-05-15T05:43:10Z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0x0101002902C9BA7D31A54D8D49C57462F6F49F</vt:lpwstr>
  </property>
</Properties>
</file>